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120" windowWidth="19110" windowHeight="10950"/>
  </bookViews>
  <sheets>
    <sheet name="КСС приложение № 6А" sheetId="8" r:id="rId1"/>
  </sheets>
  <definedNames>
    <definedName name="_xlnm._FilterDatabase" localSheetId="0" hidden="1">'КСС приложение № 6А'!$A$12:$BT$252</definedName>
    <definedName name="_xlnm.Print_Titles" localSheetId="0">'КСС приложение № 6А'!$7:$8</definedName>
  </definedNames>
  <calcPr calcId="114210" fullCalcOnLoad="1"/>
</workbook>
</file>

<file path=xl/calcChain.xml><?xml version="1.0" encoding="utf-8"?>
<calcChain xmlns="http://schemas.openxmlformats.org/spreadsheetml/2006/main">
  <c r="F256" i="8"/>
  <c r="F257"/>
  <c r="F390"/>
  <c r="F391"/>
  <c r="F392"/>
  <c r="F393"/>
  <c r="F394"/>
  <c r="F395"/>
  <c r="F382"/>
  <c r="F383"/>
  <c r="F384"/>
  <c r="F385"/>
  <c r="F386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7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295"/>
  <c r="F296"/>
  <c r="F297"/>
  <c r="F298"/>
  <c r="F299"/>
  <c r="F300"/>
  <c r="F301"/>
  <c r="F302"/>
  <c r="F303"/>
  <c r="F304"/>
  <c r="F305"/>
  <c r="F306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352"/>
  <c r="F203"/>
  <c r="F205"/>
  <c r="F206"/>
  <c r="F207"/>
  <c r="F210"/>
  <c r="F211"/>
  <c r="F213"/>
  <c r="F215"/>
  <c r="F216"/>
  <c r="F217"/>
  <c r="F218"/>
  <c r="F220"/>
  <c r="F221"/>
  <c r="F222"/>
  <c r="F223"/>
  <c r="F225"/>
  <c r="F226"/>
  <c r="F227"/>
  <c r="F228"/>
  <c r="F229"/>
  <c r="F230"/>
  <c r="F232"/>
  <c r="F233"/>
  <c r="F234"/>
  <c r="F236"/>
  <c r="F237"/>
  <c r="F238"/>
  <c r="F240"/>
  <c r="F241"/>
  <c r="F242"/>
  <c r="F243"/>
  <c r="F245"/>
  <c r="F246"/>
  <c r="F248"/>
  <c r="F249"/>
  <c r="F250"/>
  <c r="F251"/>
  <c r="F252"/>
  <c r="F179"/>
  <c r="D180"/>
  <c r="F180"/>
  <c r="D187"/>
  <c r="D181"/>
  <c r="F181"/>
  <c r="F182"/>
  <c r="D183"/>
  <c r="F183"/>
  <c r="D184"/>
  <c r="F184"/>
  <c r="D185"/>
  <c r="F185"/>
  <c r="D186"/>
  <c r="F186"/>
  <c r="F187"/>
  <c r="F188"/>
  <c r="F189"/>
  <c r="F190"/>
  <c r="F191"/>
  <c r="F192"/>
  <c r="F193"/>
  <c r="F194"/>
  <c r="F195"/>
  <c r="F196"/>
  <c r="F197"/>
  <c r="F158"/>
  <c r="D159"/>
  <c r="F159"/>
  <c r="D160"/>
  <c r="F160"/>
  <c r="F161"/>
  <c r="D162"/>
  <c r="F162"/>
  <c r="D163"/>
  <c r="F163"/>
  <c r="D164"/>
  <c r="F164"/>
  <c r="D166"/>
  <c r="D165"/>
  <c r="F165"/>
  <c r="F166"/>
  <c r="F167"/>
  <c r="F168"/>
  <c r="F169"/>
  <c r="F170"/>
  <c r="F171"/>
  <c r="F172"/>
  <c r="F173"/>
  <c r="F174"/>
  <c r="F175"/>
  <c r="F176"/>
  <c r="F136"/>
  <c r="F137"/>
  <c r="D138"/>
  <c r="F138"/>
  <c r="F139"/>
  <c r="F140"/>
  <c r="F141"/>
  <c r="D142"/>
  <c r="F142"/>
  <c r="D143"/>
  <c r="F143"/>
  <c r="D144"/>
  <c r="F144"/>
  <c r="D146"/>
  <c r="D145"/>
  <c r="F145"/>
  <c r="F146"/>
  <c r="F147"/>
  <c r="F148"/>
  <c r="F149"/>
  <c r="F150"/>
  <c r="F151"/>
  <c r="F152"/>
  <c r="F153"/>
  <c r="F154"/>
  <c r="F155"/>
  <c r="F117"/>
  <c r="F118"/>
  <c r="F119"/>
  <c r="F120"/>
  <c r="F121"/>
  <c r="D122"/>
  <c r="F122"/>
  <c r="F123"/>
  <c r="D124"/>
  <c r="F124"/>
  <c r="F125"/>
  <c r="D126"/>
  <c r="F126"/>
  <c r="D127"/>
  <c r="F127"/>
  <c r="D128"/>
  <c r="F128"/>
  <c r="F129"/>
  <c r="F130"/>
  <c r="F131"/>
  <c r="F132"/>
  <c r="F133"/>
  <c r="F108"/>
  <c r="D109"/>
  <c r="F109"/>
  <c r="F110"/>
  <c r="D111"/>
  <c r="F111"/>
  <c r="D112"/>
  <c r="F112"/>
  <c r="F113"/>
  <c r="F114"/>
  <c r="F79"/>
  <c r="D80"/>
  <c r="F80"/>
  <c r="F81"/>
  <c r="D82"/>
  <c r="F82"/>
  <c r="F83"/>
  <c r="D84"/>
  <c r="F84"/>
  <c r="D85"/>
  <c r="F85"/>
  <c r="D86"/>
  <c r="F86"/>
  <c r="D87"/>
  <c r="F87"/>
  <c r="F88"/>
  <c r="F89"/>
  <c r="F90"/>
  <c r="F91"/>
  <c r="F92"/>
  <c r="F93"/>
  <c r="F94"/>
  <c r="F95"/>
  <c r="D96"/>
  <c r="F96"/>
  <c r="F97"/>
  <c r="F98"/>
  <c r="F99"/>
  <c r="D100"/>
  <c r="F100"/>
  <c r="D101"/>
  <c r="F101"/>
  <c r="F102"/>
  <c r="F103"/>
  <c r="D104"/>
  <c r="F104"/>
  <c r="F105"/>
  <c r="F63"/>
  <c r="D64"/>
  <c r="F64"/>
  <c r="D65"/>
  <c r="F65"/>
  <c r="D66"/>
  <c r="F66"/>
  <c r="D67"/>
  <c r="F67"/>
  <c r="D68"/>
  <c r="F68"/>
  <c r="F69"/>
  <c r="F70"/>
  <c r="D71"/>
  <c r="F71"/>
  <c r="F72"/>
  <c r="F73"/>
  <c r="F74"/>
  <c r="F75"/>
  <c r="F76"/>
  <c r="F49"/>
  <c r="D50"/>
  <c r="F50"/>
  <c r="F51"/>
  <c r="D52"/>
  <c r="F52"/>
  <c r="D53"/>
  <c r="F53"/>
  <c r="D54"/>
  <c r="F54"/>
  <c r="D19"/>
  <c r="D55"/>
  <c r="F55"/>
  <c r="F56"/>
  <c r="F57"/>
  <c r="D58"/>
  <c r="F58"/>
  <c r="F59"/>
  <c r="F60"/>
  <c r="D31"/>
  <c r="F31"/>
  <c r="D32"/>
  <c r="F32"/>
  <c r="D33"/>
  <c r="F33"/>
  <c r="D34"/>
  <c r="F34"/>
  <c r="D35"/>
  <c r="F35"/>
  <c r="F36"/>
  <c r="D37"/>
  <c r="F37"/>
  <c r="D38"/>
  <c r="F38"/>
  <c r="F39"/>
  <c r="D40"/>
  <c r="F40"/>
  <c r="F41"/>
  <c r="D42"/>
  <c r="F42"/>
  <c r="F43"/>
  <c r="D44"/>
  <c r="F44"/>
  <c r="F45"/>
  <c r="F46"/>
  <c r="F12"/>
  <c r="F13"/>
  <c r="F14"/>
  <c r="F15"/>
  <c r="F16"/>
  <c r="F17"/>
  <c r="D18"/>
  <c r="F18"/>
  <c r="F19"/>
  <c r="F20"/>
  <c r="D21"/>
  <c r="F21"/>
  <c r="F22"/>
  <c r="F23"/>
  <c r="F24"/>
  <c r="F25"/>
  <c r="D26"/>
  <c r="F26"/>
  <c r="D27"/>
  <c r="F27"/>
  <c r="F28"/>
  <c r="F198"/>
  <c r="F253"/>
  <c r="F396"/>
  <c r="F400"/>
  <c r="F401"/>
  <c r="F402"/>
  <c r="D403"/>
  <c r="F403"/>
  <c r="D404"/>
  <c r="F404"/>
  <c r="D405"/>
  <c r="F405"/>
  <c r="D406"/>
  <c r="F406"/>
  <c r="D407"/>
  <c r="F407"/>
  <c r="F408"/>
  <c r="D409"/>
  <c r="F409"/>
  <c r="F410"/>
  <c r="F411"/>
  <c r="F412"/>
  <c r="F415"/>
  <c r="E419"/>
  <c r="A13"/>
  <c r="A14"/>
  <c r="A15"/>
  <c r="A16"/>
  <c r="A17"/>
  <c r="A18"/>
  <c r="A19"/>
  <c r="A20"/>
  <c r="A21"/>
  <c r="A22"/>
  <c r="A23"/>
  <c r="A24"/>
  <c r="A25"/>
  <c r="A26"/>
  <c r="A27"/>
  <c r="A31"/>
  <c r="A32"/>
  <c r="A33"/>
  <c r="A34"/>
  <c r="A35"/>
  <c r="A36"/>
  <c r="A37"/>
  <c r="A38"/>
  <c r="A39"/>
  <c r="A40"/>
  <c r="A41"/>
  <c r="A42"/>
  <c r="A43"/>
  <c r="A44"/>
  <c r="A45"/>
  <c r="A49"/>
  <c r="A50"/>
  <c r="A51"/>
  <c r="A52"/>
  <c r="A53"/>
  <c r="A54"/>
  <c r="A55"/>
  <c r="A56"/>
  <c r="A57"/>
  <c r="A58"/>
  <c r="A59"/>
  <c r="A63"/>
  <c r="A64"/>
  <c r="A65"/>
  <c r="A66"/>
  <c r="A67"/>
  <c r="A68"/>
  <c r="A69"/>
  <c r="A70"/>
  <c r="A71"/>
  <c r="A72"/>
  <c r="A73"/>
  <c r="A74"/>
  <c r="A75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8"/>
  <c r="A109"/>
  <c r="A110"/>
  <c r="A111"/>
  <c r="A112"/>
  <c r="A113"/>
  <c r="A117"/>
  <c r="A118"/>
  <c r="A119"/>
  <c r="A120"/>
  <c r="A121"/>
  <c r="A122"/>
  <c r="A123"/>
  <c r="A124"/>
  <c r="A125"/>
  <c r="A126"/>
  <c r="A127"/>
  <c r="A128"/>
  <c r="A129"/>
  <c r="A130"/>
  <c r="A131"/>
  <c r="A132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203"/>
  <c r="A205"/>
  <c r="A206"/>
  <c r="A207"/>
  <c r="A210"/>
  <c r="A211"/>
  <c r="A213"/>
  <c r="A215"/>
  <c r="A216"/>
  <c r="A217"/>
  <c r="A218"/>
  <c r="A220"/>
  <c r="A221"/>
  <c r="A222"/>
  <c r="A223"/>
  <c r="A225"/>
  <c r="A226"/>
  <c r="A227"/>
  <c r="A228"/>
  <c r="A229"/>
  <c r="A230"/>
  <c r="A232"/>
  <c r="A233"/>
  <c r="A234"/>
  <c r="A236"/>
  <c r="A237"/>
  <c r="A238"/>
  <c r="A240"/>
  <c r="A241"/>
  <c r="A242"/>
  <c r="A243"/>
  <c r="A245"/>
  <c r="A246"/>
  <c r="A248"/>
  <c r="A249"/>
  <c r="A250"/>
  <c r="A251"/>
  <c r="A256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5"/>
  <c r="A296"/>
  <c r="A297"/>
  <c r="A298"/>
  <c r="A299"/>
  <c r="A300"/>
  <c r="A301"/>
  <c r="A302"/>
  <c r="A303"/>
  <c r="A304"/>
  <c r="A305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82"/>
  <c r="A383"/>
  <c r="A384"/>
  <c r="A385"/>
  <c r="A390"/>
  <c r="A391"/>
  <c r="A392"/>
  <c r="A393"/>
  <c r="A394"/>
  <c r="A400"/>
  <c r="A401"/>
  <c r="A402"/>
  <c r="A403"/>
  <c r="A404"/>
  <c r="A405"/>
  <c r="A406"/>
  <c r="A407"/>
  <c r="A408"/>
  <c r="A409"/>
  <c r="A410"/>
  <c r="A411"/>
</calcChain>
</file>

<file path=xl/sharedStrings.xml><?xml version="1.0" encoding="utf-8"?>
<sst xmlns="http://schemas.openxmlformats.org/spreadsheetml/2006/main" count="765" uniqueCount="379">
  <si>
    <t>бр.</t>
  </si>
  <si>
    <t>м</t>
  </si>
  <si>
    <t>№</t>
  </si>
  <si>
    <t>Доставка и монтаж PVC тръба 36мм2</t>
  </si>
  <si>
    <t>Доставка и монтаж PVC тръба 23мм2</t>
  </si>
  <si>
    <t>Доставка и монтаж PVC тръба 16мм2</t>
  </si>
  <si>
    <t>Доставка и монтаж на контакт “ ШУКО” единичен 220V/16А</t>
  </si>
  <si>
    <t>Доставка и монтаж на ключ обикновен</t>
  </si>
  <si>
    <t>Доставка и монтаж на ключ сериен</t>
  </si>
  <si>
    <t>Доставка и монтаж разклонителна кутия кръгла</t>
  </si>
  <si>
    <t>Доставка и монтаж разклонителна кутия квадратна</t>
  </si>
  <si>
    <t>Доставка и монтаж конзолна кутия</t>
  </si>
  <si>
    <t>Полагане на проводник ПВВ-МБ1 и СВТ в готов канал</t>
  </si>
  <si>
    <t>Измерване импеданса на контура ''фаза - защитен проводник''</t>
  </si>
  <si>
    <t>Доставка проводник СВТ 3Х4mm2</t>
  </si>
  <si>
    <t>Доставка проводник СВТ 3Х2.5mm2</t>
  </si>
  <si>
    <t>бр</t>
  </si>
  <si>
    <t>Монтаж на осветително тяло на таван или стена с дюбели</t>
  </si>
  <si>
    <t>Изкопаване на гнездо за разклонителна(конзолна) кутия гипскартон</t>
  </si>
  <si>
    <t>Доставка проводник СВТ 3Х1mm2</t>
  </si>
  <si>
    <t>Доставка проводник СВТ 2Х1mm2</t>
  </si>
  <si>
    <t>Доставка на LED ПВ осветител 24W, 4000К, монтаж на таван ІР65</t>
  </si>
  <si>
    <t>Доставка на LED прожектор SMD 100W, 4500K, монтаж на пилони</t>
  </si>
  <si>
    <t>Доставка на LED индустриално осв. тяло 220V 1,50m 22W 5000К IP65, монтаж над козирка</t>
  </si>
  <si>
    <t>Монтаж на осветително тяло на пилон или стена с дюбели</t>
  </si>
  <si>
    <t>Доставка на LED прожектор SMD 30W, 4500K, монтаж на пилони</t>
  </si>
  <si>
    <t>Доставка на плафон за монтаж на таван ІР20, ЛЕД лампа 4, 6 или 10W</t>
  </si>
  <si>
    <t>Доставка на плафон за монтаж на таван ІР54, ЛЕД лампа 4W</t>
  </si>
  <si>
    <t>Доставка на аплик за монтаж на таван ІР20, ЛЕД лампа 4, 6 или 10W</t>
  </si>
  <si>
    <t>Доставка и монтаж на датчик със сензор за движение 220V/16А</t>
  </si>
  <si>
    <t>Наименование на СМР</t>
  </si>
  <si>
    <t>Коли-чество</t>
  </si>
  <si>
    <t>Стойност</t>
  </si>
  <si>
    <t>I.</t>
  </si>
  <si>
    <t>II.</t>
  </si>
  <si>
    <t>Част: ЕЛЕКТРО</t>
  </si>
  <si>
    <t>Осветителна и контактна инсталации</t>
  </si>
  <si>
    <t>Всичко Осветителна и контактна инсталации</t>
  </si>
  <si>
    <t>Осветителна инсталация фасадно осветление - модернизация</t>
  </si>
  <si>
    <t>Всичко Осветителна инсталация фасадно осветление</t>
  </si>
  <si>
    <t>ВСИЧКО ЕЛЕКТРО без ДДС:</t>
  </si>
  <si>
    <t>Част: АРХИТЕКТУРА</t>
  </si>
  <si>
    <t>І.</t>
  </si>
  <si>
    <t>ВЪТРЕШНИ РЕМОНТИ</t>
  </si>
  <si>
    <t>І.1.</t>
  </si>
  <si>
    <t>ДЕМОНТАЖНИ РАБОТИ</t>
  </si>
  <si>
    <t>Изваждане на врата от зид всички размери, включително каса</t>
  </si>
  <si>
    <t>Демонтаж редици столове зрителна зала</t>
  </si>
  <si>
    <t xml:space="preserve">бр </t>
  </si>
  <si>
    <t>Демонтаж редици столове балкон към зрителна зала</t>
  </si>
  <si>
    <t>Демонтаж ламперия зрителна зала и балкон</t>
  </si>
  <si>
    <t>м2</t>
  </si>
  <si>
    <t>Демонтаж дървена преграда с врата 290/330см между сцена и склад декори</t>
  </si>
  <si>
    <t>Демонтаж дървени первази към дюшеме сцена и оркестрина</t>
  </si>
  <si>
    <t>Демонтаж на странични дървени стълби от зрителна зала към сцена</t>
  </si>
  <si>
    <t>Демонтаж на ламперия и дървена конструция в гардеробна</t>
  </si>
  <si>
    <t>Разбиване на мозайка в странични коридори за подравняване на нивата</t>
  </si>
  <si>
    <t>Демонтаж линолеум</t>
  </si>
  <si>
    <t xml:space="preserve">Всичко ДЕМОНТАЖНИ РЕМОНТИ </t>
  </si>
  <si>
    <t>ЗРИТЕЛНА ЗАЛА И БАЛКОН</t>
  </si>
  <si>
    <t>Доставка и монтаж на вътрешно метално тръбно скеле</t>
  </si>
  <si>
    <t>м3</t>
  </si>
  <si>
    <t>Измиване пластична рамка понижен декоративен таван и декоративен парапет балкон, рамка около сцена, парапет балкон и др. гипсови орнаменти</t>
  </si>
  <si>
    <t>Грундиране с латексов грунд по тавани, рамка около сцена, парапет балкон и др. гипсови орнаменти</t>
  </si>
  <si>
    <t>Боядисване с бял латекс двукратно</t>
  </si>
  <si>
    <t>Ремонт дървени каси врати - шкурене, байцване и двукратно боядисване с двукомпонентен лак мат</t>
  </si>
  <si>
    <t>Циклене стар паркет  зрителна зала и балкон триетапно - с едрозърнест абразив, с абразив със средна едрина и  с дребнозърнест абразив, в т.ч. почистване праха с прахосмукачка и с влажен парцал</t>
  </si>
  <si>
    <t>Доставка и полагане дървени первази 40 мм за паркет, вкл. лакиране</t>
  </si>
  <si>
    <t xml:space="preserve">Лакиране паркет  зрителна зала и балкон трикратно с двукомпонентен полиуретанов лак за нормално до много силно натоварване </t>
  </si>
  <si>
    <t xml:space="preserve">Всичко ремонт ЗРИТЕЛНА ЗАЛА И БАЛКОН </t>
  </si>
  <si>
    <t>І.2.</t>
  </si>
  <si>
    <t>СЦЕНА</t>
  </si>
  <si>
    <t>Измиване на стени до височина 5,20</t>
  </si>
  <si>
    <t>Очукване нездрава мазилка</t>
  </si>
  <si>
    <t>Изкърпване мазилка</t>
  </si>
  <si>
    <t>Циклене  дюшеме сцена и склад декори триетапно - с едрозърнест абразив, с абразив със средна едрина и  с дребнозърнест абразив, в т.ч. почистване праха с прахосмукачка и с влажен парцал</t>
  </si>
  <si>
    <t xml:space="preserve">Лакиране  дюшеме сцена и склад декори трикратно с двукомпонентен полиуретанов лак за нормално до много силно натоварване </t>
  </si>
  <si>
    <t xml:space="preserve">Всичко ремонт СЦЕНА </t>
  </si>
  <si>
    <t>ОРКЕСТРИНА, ПРЕДВЕРИЕ, СТЪЛБИЩЕ  КЪМ СУТЕРЕН И САНИТАРЕН ВЪЗЕЛ</t>
  </si>
  <si>
    <t>Стъргане на стари пластове боя</t>
  </si>
  <si>
    <t>Шпакловане с готови смеси двукратно при ремонти включително ръбохранители</t>
  </si>
  <si>
    <t>Грундиране с латексов грунд по стени и тавани</t>
  </si>
  <si>
    <t>Боядисване с латекс двукратно</t>
  </si>
  <si>
    <t xml:space="preserve">Лакиране  дюшеме оркестрина с двукомпонентен полиуретанов лак за нормално до силно натоварване </t>
  </si>
  <si>
    <t>Направа "кутия" от гипскартон на метална конструкция за обличане на тръби</t>
  </si>
  <si>
    <t>Направа "кутия" от влагоустойчив гипскартон на метална конструкция за обличане на тръби</t>
  </si>
  <si>
    <t xml:space="preserve">Всичко ремонт ОРКЕСТРИНА И ДР. </t>
  </si>
  <si>
    <t>ФОАЙЕТА И КОРИДОРИ</t>
  </si>
  <si>
    <t>Измиване касетиран гипсов таван</t>
  </si>
  <si>
    <t>Възстановяване на повредени гипсови орнаменти по касетирани тавани и декоративни корнизи</t>
  </si>
  <si>
    <t>Грундиране с латексов грунд</t>
  </si>
  <si>
    <t>Боядисване с латекс трикратно</t>
  </si>
  <si>
    <t>Шкурене и лакиране дървен парапет стълбище</t>
  </si>
  <si>
    <t>Доставка и монтаж на 10 см от пода прегради с височина 2 м, от PVC профили с плътна част MDF към новообособен санитарен възел</t>
  </si>
  <si>
    <t>Доставка и полагане на бетон за настилки и пълнежи, при ремонт</t>
  </si>
  <si>
    <t>Настилка от гранитогрес на лепило, при ремонти - новообособени санитарен възел и кабина оператор</t>
  </si>
  <si>
    <t>Фаянсова облицовка от плочки с лепило на фуга 2 мм, при ремонти</t>
  </si>
  <si>
    <t>Доставка и монтаж на комплект аксесоари за тоалетна за инвалиди</t>
  </si>
  <si>
    <t>Обмазване мозаичен под странични коридори с бетонконтакт</t>
  </si>
  <si>
    <t>Полагане гранитогрес противолъзгав на лепилна смес по странични коридори</t>
  </si>
  <si>
    <t xml:space="preserve">Направа первази от гранитогрес с височина до 10 см - по странични коридори </t>
  </si>
  <si>
    <t>Почистване и шлайфане съществуваща мозайка по под</t>
  </si>
  <si>
    <t>Всичко ремонт ФОАЙЕТА И КОРИДОРИ</t>
  </si>
  <si>
    <t>I.5.</t>
  </si>
  <si>
    <t xml:space="preserve">КАМЕРНА ЗАЛА </t>
  </si>
  <si>
    <t>Обмазване циментов под камерна зала с бетонконтакт</t>
  </si>
  <si>
    <t>Полагане гранитогрес на лепилна смес по под камерна зала</t>
  </si>
  <si>
    <t>Направа первази от гранитогрес с височина до 10 см - по камерна зала</t>
  </si>
  <si>
    <t>Грундиране с латексов грунд по стени и тавани камерна зала</t>
  </si>
  <si>
    <t>Боядисване с латекс трикратно  по стени и тавани камерна зала</t>
  </si>
  <si>
    <t>Всичко ремонт КАМЕРНА ЗАЛА</t>
  </si>
  <si>
    <t>БИБЛИОТЕКА</t>
  </si>
  <si>
    <t>Зазиждане на отвори с газобетонни блокчета</t>
  </si>
  <si>
    <t>Възстановяване на повредени гипсови орнаменти по тавани и корнизи</t>
  </si>
  <si>
    <t>Циклене и лакиране стар паркет с лак с висока твърдост и устойчивост на влага, износване и драскане</t>
  </si>
  <si>
    <t>Всичко ремонт БИБЛИОТЕКА</t>
  </si>
  <si>
    <t>I.7.</t>
  </si>
  <si>
    <t>Музикална школа - гримьорни І-ви етаж</t>
  </si>
  <si>
    <t>Направа изравнителна циментова замазка със средна дебелина 6см в помещения с демонтиран паркет</t>
  </si>
  <si>
    <t>Обмазване мозаичен под санитарни помещения с бетонконтакт</t>
  </si>
  <si>
    <t>Полагане гранитогрес на лепилна смес по под санитарни помещения и гримьорни с демонтиран паркет</t>
  </si>
  <si>
    <t>Направа первази от гранитогрес с височина до 10 см - по помещения с нова насстилка от гранитогрес</t>
  </si>
  <si>
    <t>Боядисване стени и тавани с влагоустойчива боя - двукратно</t>
  </si>
  <si>
    <t>Полагане на фаянс по стени</t>
  </si>
  <si>
    <t>Направа "кутия" от влагоустойчив гипскартон на метална конструкция за обличане на тръбопроводи</t>
  </si>
  <si>
    <t>Обработка пукнатини в съществуваща мозайка по под с двукомпонентна епоксидна смес за фуги</t>
  </si>
  <si>
    <t xml:space="preserve">Почистване и шлайфане съществуваща мозайка по под  коридор и стълбище </t>
  </si>
  <si>
    <t>Всичко ремонт Музикална школа - гримьорни І-ви етаж</t>
  </si>
  <si>
    <t>I.8.</t>
  </si>
  <si>
    <t>Музикална школа - ІІ-ри етаж</t>
  </si>
  <si>
    <t xml:space="preserve">Полагане гранитогрес на лепилна смес по под санитарни помещения </t>
  </si>
  <si>
    <t>Музикална школа - ІІІ-ти етаж</t>
  </si>
  <si>
    <t xml:space="preserve">Почистване и шлайфане съществуваща мозайка по под коридор и стълбище  </t>
  </si>
  <si>
    <t>Всичко ремонт Музикална школа - ІІІ-ти етаж</t>
  </si>
  <si>
    <t xml:space="preserve">Всичко І ВЪТРЕШНИ РЕМОНТИ </t>
  </si>
  <si>
    <t>ІІ.</t>
  </si>
  <si>
    <t>ПОДМЯНА ДОГРАМА</t>
  </si>
  <si>
    <t>ПРОЗОРЦИ</t>
  </si>
  <si>
    <t>ПРОЗОРЦИ ЗРИТЕЛНА ЗАЛА И БАЛКОН</t>
  </si>
  <si>
    <t>Доставка и монтаж на еднокрил неотваряем прозорец 200/100см РVС 3-камерен профил стъклопакет цвят кафяв (в кабина оператор) - № 1 по спецификация</t>
  </si>
  <si>
    <t>ПРОЗОРЦИ ФОАЙЕТА И КОРИДОРИ</t>
  </si>
  <si>
    <t>Доставка и монтаж към каса "север" на  витринна дограма 235/225 см с еднокрила плътна врата 90/200 см, горен плътен неотваряем полукръгъл прозорец от алуминиеви профили, бял цвят, комплект с прозорец-гише с плот плъзгащ се на странична хоризонтална ос (в предверие централен вход)  - № 4 по спецификация</t>
  </si>
  <si>
    <t>ВРАТИ</t>
  </si>
  <si>
    <t>ВРАТИ ЗРИТЕЛНА ЗАЛА И БАЛКОН</t>
  </si>
  <si>
    <t>ВРАТИ СЦЕНА</t>
  </si>
  <si>
    <t>Доставка и монтаж метална врата 90/200 см  с огнеуст. EI60 с автоматично затварящо се устройство - между предверие и оркестрина - № 8 по спецификация</t>
  </si>
  <si>
    <t>Доставка и монтаж на вътрeшна еднокрила плътна врата 90/200см от алуминиеви профили с пълнеж МДФ, цвят златен дъб - към тоалетна за инвалиди и помещения в бивш гардероб - № 9 по спецификация</t>
  </si>
  <si>
    <t>Доставка и монтаж на вътрeшна еднокрила плътна врата 80/200см от алуминиеви профили с пълнеж МДФ, цвят златен дъб - към новообособени санитарни възли - №10 по спецификация</t>
  </si>
  <si>
    <t>Доставка и монтаж на вътрeшна еднокрила плътна врата 70/200см от алуминиеви профили с пълнеж МДФ, бяла - към новообособени тоалетни - № 11 по спецификация</t>
  </si>
  <si>
    <t>Доставка и монтаж на вътрeшна летяща двукрила остъклена врата 150/300см от РVС профили цвят златен дъб, с горен неотваряем прозорец - към предверие-винтфанг - № 12 по спецификация</t>
  </si>
  <si>
    <t xml:space="preserve">ВРАТИ БИБЛИОТЕКА </t>
  </si>
  <si>
    <t>Доставка и монтаж на вътрeшна еднокрила плътна врата 90/200см от РVС профили цвят златен дъб с пълнеж МДФ, кафява тапицерия едностранно - от фоайе ІІ-ри етаж към стая председател - № 14 по спецификация</t>
  </si>
  <si>
    <t>Доставка и монтаж на вътрeшна еднокрила плътна метална врата 80/200см с ЕI 90, кафява тапицерия едностранно - от фоайе ІІ-ри етаж към стълба за таван - № 15 по спецификация</t>
  </si>
  <si>
    <t>Доставка и монтаж на вътрeшна еднокрила 1/3 остъклена врата с орнаментно стъкло 90/200см от РVС профили цвят златен дъб с пълнеж МДФ - към стая почивка и канцелария - № 17 по спецификация</t>
  </si>
  <si>
    <t>Доставка и монтаж на вътрeшна еднокрила плътна 1/3 остъклена врата с орнаментно стъкло 90/230см от РVС профили цвят златен дъб,  с пълнеж МДФ - към читалня - № 18 по спецификация</t>
  </si>
  <si>
    <t>ВРАТИ Музикална школа - гримьорни І-ви етаж</t>
  </si>
  <si>
    <t>Доставка и монтаж на вътрeшна еднокрила плътна врата 80/200см от алуминиеви профили с пълнеж МДФ, бяла  - № 20 по спецификация</t>
  </si>
  <si>
    <t>Доставка и монтаж врата 160/316 см от алуминиеви профили бял цвят, двукрила с горен неотваряем прозорец стъклопакет, алуминиеви профили с ЕI 90, самозатваряща се димоуплътнена, вертикална антипаник брава за пасивно крило, секретна брава тип "буре" активно крило, специални дръжки за хващане, комплектовани с лостове за антипник - към стълбище - № 21 по спецификация</t>
  </si>
  <si>
    <t>ВРАТИ Музикална школа - ІІ-ри етаж</t>
  </si>
  <si>
    <t>Доставка и монтаж на вътрeшна еднокрила плътна врата 80/200см от алуминиеви профили с пълнеж МДФ, бяла - № 20 по спецификация</t>
  </si>
  <si>
    <t>I.9.</t>
  </si>
  <si>
    <t>ВРАТИ Музикална школа - ІІІ-ти етаж</t>
  </si>
  <si>
    <t>Доставка и монтаж на вътрeшна еднокрила плътна врата 130/200см от алуминиеви профили с ЕI 90, самозатваряща се димоуплътнена - от репетиционна танцов състав стълбище - ІІІ-ти етаж - № 22 по спецификация</t>
  </si>
  <si>
    <t>ВРАТИ Музикална школа - ремонт санитарни помещения І-ви, ІІ-ри и ІІІ-ти етажи</t>
  </si>
  <si>
    <t>Доставка и монтаж на вътрeшна еднокрила плътна врата 70/200см от алуминиеви профили с пълнеж МДФ, бяла - № 23 по спецификация</t>
  </si>
  <si>
    <t xml:space="preserve">Вътрешно обръщане около врати до 25 см - гипсокартон, шпакловка , вкл. ръбохранители и латекс </t>
  </si>
  <si>
    <t>Всичко ДОГРАМА :</t>
  </si>
  <si>
    <t>Доставка и монтаж стенна опорна ръкохватка в тоалетна за хора със специални нужди</t>
  </si>
  <si>
    <t>Монтаж на ръкохватка по стени зрителна зала от иноксов профил 40х40х2мм, в т.ч. държачи и крепежни елементи</t>
  </si>
  <si>
    <t>Доставка и монтаж двоен парапет от неръждаема стомана към външна рампа</t>
  </si>
  <si>
    <t>Обозначителни знаци - табела с международен символ "Инвалид"</t>
  </si>
  <si>
    <t>РЕМОНТ ТРОТОАРНИ НАСТИЛКИ И АЛЕИ</t>
  </si>
  <si>
    <t>Премахване на стени с височина 1,4м</t>
  </si>
  <si>
    <t>Демонтаж тротоарни плочи площадка при централен вход</t>
  </si>
  <si>
    <t>Разваляне на тротоарна настилка от плочи на пясъчна основа на фуга на циментов разтвор по тротоари към северозападна и югоизточна фасади читалище</t>
  </si>
  <si>
    <t>Тънък изкоп за подравняване при нови настилки - до 0.50м</t>
  </si>
  <si>
    <t>Доставка и полагане на хидроизолационна мембрана при фасади и до 50см от тях</t>
  </si>
  <si>
    <t>Доставка, полагане и уплътняванена каменна фракция по алеи - ср. деб. 5 см</t>
  </si>
  <si>
    <t>Доставка, полагане и уплътняванена каменна фракция под нови  настилки - ср. деб. 15 см</t>
  </si>
  <si>
    <t>Доставка и полагане на пясъчна подложка под вибропресовани настилки - ср. деб. 5 см</t>
  </si>
  <si>
    <t>Направа настилка от вибропресовани бетонови плочи с минимална дебелина 3.5 см - сиви</t>
  </si>
  <si>
    <t>Направа настилка от вибропресовани бетонови павета 23.8/12.7 с минимална дебелина 5.5 см - сиви</t>
  </si>
  <si>
    <t>Направа настилка от вибропресовани бетонови павета 23.8/12.7 с минимална дебелина 5.5 см - червени</t>
  </si>
  <si>
    <t>Ръчно пренасяне на строителни отпадъци на разстояние до 50 м</t>
  </si>
  <si>
    <t>Доставка и монтаж на декоративни ивици от гипсокартонени плоскости с ширина  20 см</t>
  </si>
  <si>
    <t>Стъргане стари пластове боя по тавани зала и балкон - блажна боя</t>
  </si>
  <si>
    <t>Доставка и монтаж на странични стълби към сцена - метална рамка с дървени стъпници от масивна дървесина 4,5см с ширина 60см, височина 1,10 м, с 6 стъпала 18,33/24см</t>
  </si>
  <si>
    <t>Варосване стени на височина от 2,2 м  до 5,9 м от пода</t>
  </si>
  <si>
    <t>Направа первази от гранитогрес с височина до 10 см - по  новообсобен санитарен възел</t>
  </si>
  <si>
    <t>Циклене дюшеме оркестрина</t>
  </si>
  <si>
    <t>Направа гипсова шпакловка върху нова зидария от газобетонни блокчета</t>
  </si>
  <si>
    <t>І3.</t>
  </si>
  <si>
    <t>І.4.</t>
  </si>
  <si>
    <t>І.10.</t>
  </si>
  <si>
    <t>IІ.1.</t>
  </si>
  <si>
    <t>II.2.</t>
  </si>
  <si>
    <t>IІ.3.</t>
  </si>
  <si>
    <t>IІ.4.</t>
  </si>
  <si>
    <t>IІ.5.</t>
  </si>
  <si>
    <t>II.6.</t>
  </si>
  <si>
    <t>II.7.</t>
  </si>
  <si>
    <t>II.8.</t>
  </si>
  <si>
    <t>II.9.</t>
  </si>
  <si>
    <t>II.10.</t>
  </si>
  <si>
    <t>II.11.</t>
  </si>
  <si>
    <t xml:space="preserve">Натоварване и разтоварване на строителни отпадъци </t>
  </si>
  <si>
    <t>III.</t>
  </si>
  <si>
    <t>Част: ПОЖАРНА БЕЗОПАСНОСТ</t>
  </si>
  <si>
    <t>Част: КОНСТРУКТИВНА</t>
  </si>
  <si>
    <t>кг</t>
  </si>
  <si>
    <t>Всичко част КОНСТРУКТИВНА без ДДС</t>
  </si>
  <si>
    <t>Част: ВиК</t>
  </si>
  <si>
    <t>Водопровод</t>
  </si>
  <si>
    <t>Доставка и монтаж на полипропилен. ф 20 мм за студена вода, вкл. фасонни части</t>
  </si>
  <si>
    <t>Доставка и монтаж на полипроп. тръби ф 20 мм за гореща вода, вкл. фасонни части</t>
  </si>
  <si>
    <t>Доставка и монтаж на полипроп. тръби ф 25 мм за студена вода, вкл. фасонни части</t>
  </si>
  <si>
    <t>Доставка и монтаж на полипроп. тръби ф 25 мм за гореща вода, вкл. фасонни части</t>
  </si>
  <si>
    <t>Доставка и монтаж на скоби за закрепване на тръби ф 20 мм  (точния брой е съгласно техн. характеристики на закупения вид тръби)</t>
  </si>
  <si>
    <t>Доставка и монтаж на скоби за закрепване на тръби ф 25 мм  (точния брой е съгласно техн. характеристики на закупения вид тръби)</t>
  </si>
  <si>
    <t>Доставка и монтаж на СК ½ "</t>
  </si>
  <si>
    <t>Доставка и монтаж на ОК ½ "</t>
  </si>
  <si>
    <t>Доставка и монтаж на СК ½ " с изпразнител</t>
  </si>
  <si>
    <t>Доставка и монтаж на СК 3/4 "</t>
  </si>
  <si>
    <t>Доставка и монтаж на тоалетна смесителна батерия</t>
  </si>
  <si>
    <t>Доставка и монтаж на клозетно казанче</t>
  </si>
  <si>
    <t>Доставка и монтаж на промивен кран 15 мм за писоар</t>
  </si>
  <si>
    <t>Доставка и монтаж на смесител стенен за вана/душ, комплект с ръчен душ тръбно окачване</t>
  </si>
  <si>
    <t>Доставка и монтаж смесител стоящ за умивалник с хигиеничен душ</t>
  </si>
  <si>
    <t>Доставка и монтаж на верт. ел. бойлер 120 л</t>
  </si>
  <si>
    <t>Доставка и монтаж на верт. ел. бойлер 30 л</t>
  </si>
  <si>
    <t>Доставка и монтаж на ел. бойлер за монтаж под мивка 10 л</t>
  </si>
  <si>
    <t>Доставка и монтаж на пожарен кран 2"</t>
  </si>
  <si>
    <t>Направа улеи от 10/10 до 15/15 ръчно в тухлена зидария</t>
  </si>
  <si>
    <t>Изкърпване улеи</t>
  </si>
  <si>
    <t>Пробиване на отвори в бетон от 10/10 до 15/15</t>
  </si>
  <si>
    <t>Всичко водопровод</t>
  </si>
  <si>
    <t xml:space="preserve"> Дренчерна завеса                           </t>
  </si>
  <si>
    <t>Доставка и монтаж поцинкована тръба 1"</t>
  </si>
  <si>
    <t>Доставка и монтаж поцинкована тръба 1 1/4"</t>
  </si>
  <si>
    <t>Доставка и монтаж поцинкована тръба 1 1/2"</t>
  </si>
  <si>
    <t xml:space="preserve">Доставка и монтаж коляно ф 40 мм </t>
  </si>
  <si>
    <t>Доставка и монтаж муфа-нипел ф 40 мм</t>
  </si>
  <si>
    <t>Доставка и монтаж коляно – намалител ф 40/ф 32</t>
  </si>
  <si>
    <t>Доставка и монтаж намалител ф 25/ф 32</t>
  </si>
  <si>
    <t>Доставка и монтаж дренчерна глава</t>
  </si>
  <si>
    <t xml:space="preserve">Доставка и монтаж контролно-сигнално устройство за дистанционен пуск </t>
  </si>
  <si>
    <t>Доставка и монтаж крепежи „хилти“ комплект</t>
  </si>
  <si>
    <t>Доставка и монтаж негорим кабел до ПИЦ на ПИС</t>
  </si>
  <si>
    <t>Всичко дренчерна завеса</t>
  </si>
  <si>
    <t>Канализация</t>
  </si>
  <si>
    <t>Доставка и монтаж на РVС тръби ф 32 мм</t>
  </si>
  <si>
    <t>Доставка и монтаж на РVС тръби ф 50 мм</t>
  </si>
  <si>
    <t>Доставка и монтаж на РVС тръби ф 110 мм</t>
  </si>
  <si>
    <t>Доставка и монтаж на РVС коляно ф 32 мм</t>
  </si>
  <si>
    <t>Доставка и монтаж на РVС коляно ф 50 мм</t>
  </si>
  <si>
    <t>Доставка и монтаж на РVС коляно ф 110 мм</t>
  </si>
  <si>
    <t>Доставка и монтаж на РVС разклонител 50/50/32</t>
  </si>
  <si>
    <t>Доставка и монтаж на РVС разклонител 50/50 /50</t>
  </si>
  <si>
    <t>Доставка и монтаж на РVС разклонител 110/110/50</t>
  </si>
  <si>
    <t>Доставка и монтаж на РVС разклонител 110/110/110</t>
  </si>
  <si>
    <t>Доставка и монтаж на РVС дъга ф 50 мм</t>
  </si>
  <si>
    <t>Доставка и монтаж на РVС  дъга ф 110 мм</t>
  </si>
  <si>
    <t>Доставка и монтаж на маншон ф 110 мм</t>
  </si>
  <si>
    <t>Доставка и монтаж на тоалетна мивка среден формат</t>
  </si>
  <si>
    <t>Доставка и монтаж на тоалетна седалка полупорцеланова бяла с  казанче с арматура, включително капак -  WC комплект моноблок  за хора със специални нужди</t>
  </si>
  <si>
    <t>Доставка и монтаж на клозетно седало</t>
  </si>
  <si>
    <t>Доставка и монтаж на писоар</t>
  </si>
  <si>
    <t>Доставка и монтаж на подов сифон ф 50 мм</t>
  </si>
  <si>
    <t>Доставка и монтаж на вентилационен клапан</t>
  </si>
  <si>
    <t>Обличане инсталационни клонове с влагоустойчив гипскартон на метална конструкция</t>
  </si>
  <si>
    <t>Направа пясъчна подложка</t>
  </si>
  <si>
    <t>Всичко канализация:</t>
  </si>
  <si>
    <t>Доставка на прахов пожарогасител 6 кг. АBC –  11  бр.</t>
  </si>
  <si>
    <t>Доставка на воден пожарогасител 9 л. – 9 бр.</t>
  </si>
  <si>
    <t>Доставка на ПП одеало тежък тип – 1 бр.</t>
  </si>
  <si>
    <t>Доставка на пожарогасител СО2 -  3 бр.</t>
  </si>
  <si>
    <t>Всичко част ПОЖАРНА БЕЗОПАСНОСТ без ДДС</t>
  </si>
  <si>
    <t>Просичане на отвор с размери 200/100см в тухлен зид 40см в зрителна зала - за визуална връзка от кабина оператор към зрителната зала</t>
  </si>
  <si>
    <t>Доставка и монтаж по долна част на стени зрителна зала на двупластова предстенна облицовка на метална конструкция - с първи пласт гипсокартонени плоскости обикновени, втори пласт - гипсокартонени плоскости удароустойчиви, статичноукрепващи звукоизолиращи, огнезащитни и влагоустойчиви - с пълнеж между конструкцията от меки плочи от минерална вата, некаширани, с дебелина 4см, в т.ч. монтажна скара и скрепителни елементи и двукратно боядисване с цветен латекс</t>
  </si>
  <si>
    <t>Облицовка борд към сцена с двупластова предстенна облицовка на метална конструкция - с първи пласт гипсокартонени плоскости обикновени, втори пласт - гипсокартонени плоскости удароустойчиви, статичноукрепващи звукоизолиращи, огнезащитни и влаоустойчиви - с пълнеж между конструкцията от меки плочи от минерална вата, некаширани, с дебелина 4см , в т.ч. монтажна скара и скрепителни елементи и двукратно боядисване с цветен латекс</t>
  </si>
  <si>
    <t>Доставка и монтаж между сцена и склад декори  на щендерна стена от двоен гипсокартон, първи пласт - огнеустойчив, втори пласт - обикновен (тип "DF" 2х12.5 мм и 5 см каменна вата, EI120, на двойна метална конструкция), в т.ч. монтажна скара и скрепителни елементи и двукратно боядисване с цветен латекс</t>
  </si>
  <si>
    <t>Доставка и монтаж на предстенна облицовка в кабина оператор от перфориран гипсокартон  клас на абсорбация В, коефициент на звукопоглъщане α (алфа) най-малко 0,85, с квадратна перфорация Q 12 / 25 - с пълнеж между конструкцията от меки плочи от минерална вата, некаширани, с дебелина 4см , в т.ч. монтажна скара и скрепителни елементи и двукратно боядисване с цветен латекс</t>
  </si>
  <si>
    <t>Доставка и монтаж на окачен таван на конструкция в кабина оператор от перфориран гипсокартон  клас на абсорбация В, коефициент на звукопоглъщане α (алфа) най-малко 0,85, с квадратна перфорация Q 12 / 25 - с пълнеж между конструкцията от меки плочи от минерална вата, некаширани, с дебелина 4см , в т.ч. монтажна скара и скрепителни елементи и двукратно боядисване с цветен латекс</t>
  </si>
  <si>
    <t>Доставка и монтаж на капаци над отвор за оркестрина, изработени от дъски върху метална рамка, облицовани с  РVС рулонна противохлъзгава високо износоустойчива настилка</t>
  </si>
  <si>
    <t>Демонтаж дюшеме сцена с подбор годни за повторна употреба дъски, и преглед и ремонт на конструкция за дъсчен под с частична подмяна дървена монтажна скара</t>
  </si>
  <si>
    <t xml:space="preserve">Пренареждане дюшеме, включително доставка за подмяна (до 50%) дъски с дебелина минимум 40 мм </t>
  </si>
  <si>
    <t>Стъргане на стари пластове блажна боя</t>
  </si>
  <si>
    <t xml:space="preserve">Доставка и монтаж окачен таван с минераловатни влагоустойчиви пана, модул 600/600, на конструкция в нови санитарни помещения </t>
  </si>
  <si>
    <t>Шкурене  дървена ламперия, огнезащитно боядисване и двукратно боядисване с двукомпонентен лак мат</t>
  </si>
  <si>
    <t>Обмазване циментов под помещения с бетонконтакт</t>
  </si>
  <si>
    <t xml:space="preserve">Полагане гранитогрес на лепилна смес по под </t>
  </si>
  <si>
    <t>Доставка и редене на дъбов паркет I кач. 22мм при ремонти</t>
  </si>
  <si>
    <t xml:space="preserve">Пререждане на стар паркет, включително частично подмяна паркет до 30% </t>
  </si>
  <si>
    <t>Демонтаж паркет върху ст.б.плоча със сортиране и подбор годни за повторна употреба ламели</t>
  </si>
  <si>
    <t>Доставка и монтаж на цокълна дъска 10/2 см рендосана, шкурена и боядисана с двукомпонентен лак мат</t>
  </si>
  <si>
    <t>Доставка и монтаж на цокълна дъска 10/2 см рендосана, шкурена и боядисана  с двукомпонентен лак мат</t>
  </si>
  <si>
    <t xml:space="preserve">Доставка и полагане на градински бордюри, вкл.изкоп за оформяне на основата и основа бетон (по детайл) </t>
  </si>
  <si>
    <t>Направа преградна щендерна стена единична конструкция, с  гипскартон  тип "А" 2х12.5 мм  към новообособени складове, в т.ч. монтажна скара и скрепителни елементи и двукратно боядисване с цветен латекс</t>
  </si>
  <si>
    <t>Превоз на строителни отпадъци на 10 км</t>
  </si>
  <si>
    <t>Демонтаж съществуващ водопровод и арматури</t>
  </si>
  <si>
    <t>Пробиване на отвор до 40/40 в зид 1/2 тухла</t>
  </si>
  <si>
    <t>Запълване на отвори в зид 1/2 тухла около тръби</t>
  </si>
  <si>
    <t>Пробиване на отвор до 40/40 в зид 1 тухла</t>
  </si>
  <si>
    <t>Запълване на отвор в зид 1 тухла около тръби</t>
  </si>
  <si>
    <t>Запълване на отвори в бетон около тръби</t>
  </si>
  <si>
    <t>Доставка и монтаж на РVС тръби ф 160 мм за хор.канал (дебелостенни)</t>
  </si>
  <si>
    <t>Доставка и полагане на отводнителен канал 130/50 с поцинкована решетка, комплект с 1 брой 130/50 тапа с дренаж ф40</t>
  </si>
  <si>
    <t>Запълване  на отвори в бетон около тръби</t>
  </si>
  <si>
    <t>Пробиване на отвори до 40/40 в зид 1/2 тухла</t>
  </si>
  <si>
    <t>Запълване на отвори около тръби в зид 1/2 тухла</t>
  </si>
  <si>
    <t>Пробиване на отвори до 40/40 в зид 1 тухла</t>
  </si>
  <si>
    <t>Запълване  на отвори около тръба в зид 1 тухла</t>
  </si>
  <si>
    <t>Направа улеи от 10/10 до 15/15 ръчно в тухлен зид</t>
  </si>
  <si>
    <t>Изкърпване улеи за тръби в тухлен зид</t>
  </si>
  <si>
    <t>Направа улеи от 20/15 до 25/20 в бетон</t>
  </si>
  <si>
    <t>Изкърпване улеи за тръби в бетон</t>
  </si>
  <si>
    <t>Направа на изкоп с шир. 0,6-1,2 и дълб. 0-2м, ръчно в з.п.укрепен</t>
  </si>
  <si>
    <t>Засипване около тръби с пясък</t>
  </si>
  <si>
    <t>Прехвърляне земни почви до 3 м хор. или 2 м верт. разст.</t>
  </si>
  <si>
    <t>Обратен насип с трамбоване</t>
  </si>
  <si>
    <t xml:space="preserve">Ревизия и отпушване на съществуваща канализация </t>
  </si>
  <si>
    <t>Демонтаж същeствуващи санитарни прибори и отводнителни тръби</t>
  </si>
  <si>
    <t>Доставка и монтаж на РVС тръби ф 110 мм за хор.канал (дебелостенни)</t>
  </si>
  <si>
    <t>Доставка и монтаж на РVС–U SN4 тръби ф 110 мм (дебелостенни) извън сгради</t>
  </si>
  <si>
    <t>Доставка и монтаж на РVС–U SN4 тръби ф 160 мм (дебелостенни) извън сгради</t>
  </si>
  <si>
    <t>Доставка и монтаж на вътрeшна еднокрила 1/3 остъклена врата орнаментно стъкло, 90/200см от алуминиеви профили с пълнеж МДФ, бяла  - № 19 по спецификация</t>
  </si>
  <si>
    <t>Доставка и монтаж врата 150/210 см  от алуминиеви профили, цвят бял, еднокрила със странична витрина стъклопакет, самозатваряща се, димоуплътнена, с огнеуст. EI90 - № 25 по спецификация</t>
  </si>
  <si>
    <t>Боядисване с блажна боя стени на височина до 2,2 м от пода при ремонти</t>
  </si>
  <si>
    <t xml:space="preserve">Възстановяване нарушени декоративни елементи 20% по касетиран таван, почистване и пребоядисване с блажна боя </t>
  </si>
  <si>
    <t>Доставка и монтаж на щендерна стена с двоен гипсокартон 2х12.5 мм обикновен, на единична метална конструкция, в т.ч. монтажна скара и скрепителни елементи и двукратно боядисване с цветен латекс</t>
  </si>
  <si>
    <t>Доставка и монтаж на щендерна стена с двоен гипсокартон 2х12.5 мм обикновен, на единична метална конструкция към стая почивка, в т.ч. монтажна скара и скрепителни елементи и двукратно боядисване с цветен латекс</t>
  </si>
  <si>
    <t>Доставка и монтаж на изложбена витрина 235/160см РVС 3-камерен профил цвят златен дъб единично стъкло min 5мм, осигурено срещу разпадане и разчуплане, с отваряемо крило на странична вертикална ос, секретно заключване (във фоайе І-ви етаж)  - № 2 по спецификация</t>
  </si>
  <si>
    <t>Доставка и монтаж на изложбена витрина 120/160см РVС 3-камерен профил цвят златен дъб единично стъкло min 5мм, осигурено срещу разпадане и разчуплане, с отваряемо крило на странична вертикална ос, секретно заключване (във фоайе І-ви етаж) - № 3 по спецификация</t>
  </si>
  <si>
    <t>Доставка и монтаж на метална врата 100/200 см  с огнеуст. EI60 с автоматично затварящо се устройство - към сцена - № 7 по спецификация</t>
  </si>
  <si>
    <t>Доставка и монтаж на метален капак 70/70 см с огнеуст. EI60 с автоматично затварящо се устройство - към отвор за ревизия подпокривно пространство при сцена - №24 по спецификация</t>
  </si>
  <si>
    <t>Доставка и монтаж на вътрeшна двукрила плътна врата 180/250см от РVС профили цвят златен дъб с пълнеж МДФ, кафява тапицерия едностранно - от фоайе ІІ-ри етаж към библиотека и заседателна зала - № 13 по спецификация</t>
  </si>
  <si>
    <t>Доставка и монтаж на вътрeшна двукрила остъклена врата 150/210 см РVС дограма стъклопакет, цвят златен дъб - между библиотека и читалня - № 16 по спецификация</t>
  </si>
  <si>
    <t>Изработка и монтаж метална конструкция, вкл. скрепителни елементи - грундирана и боядисана - ОРКЕСТРИНА и ОБРАМЧВАЩА КОНСТРУКЦИЯ КАБИНА ОПЕРАТОР</t>
  </si>
  <si>
    <t>I.6.</t>
  </si>
  <si>
    <t>ВРАТИ КОТЕЛНО, ОРКЕСТРИНА, ПРЕДВЕРИЕ, СТЪЛБИЩЕ  КЪМ СУТЕРЕН И САНИТАРЕН ВЪЗЕЛ</t>
  </si>
  <si>
    <t>Доставка и монтаж врата двукрила 150/240 см плътна, РVС профили, златен дъб, двустранна тапицерия, двустранно первази, с долна обшивка, с вертикална антипаник брава за пасивното крило, секретна брава тип "буре" за активно крило, със специални дръжки за хващане, комплект с лост за антипник включително первази двустранно - към зрителна зала - № 5 по спецификация</t>
  </si>
  <si>
    <t>Доставка и монтаж на вътрeшна двукрила плътна врата 180/210см плътна, РVС профили, златен дъб, двустранна тапицерия, двустранно первази, с долна обшивка, с вертикална антипаник брава за пасивното крило, секретна брава тип "буре" за активно крило, със специални дръжки за хващане, комплект с лост за антипник включително первази двустранно - към балкон - № 6 по спецификация</t>
  </si>
  <si>
    <t>Всичко ремонт музикална школа - ІІ-ри етаж</t>
  </si>
  <si>
    <t>Доставка и монтаж на метална врата 90/200 см  с огнеуст. EI60 с автоматично затварящо се устройство - към котелно - № 26 по спецификация</t>
  </si>
  <si>
    <t>II.12.</t>
  </si>
  <si>
    <t>ДРУГИ - ДОСТЪПНА СРЕДА</t>
  </si>
  <si>
    <t>ВЕРТИКАЛНА ПЛАНИРОВКА</t>
  </si>
  <si>
    <t>Всичко ВЕРТИКАЛНА ПЛАНИРОВКА:</t>
  </si>
  <si>
    <t>ВСИЧКО - АРХИТЕКТУРНА, КОНСТРУКЦИИ, ВиК, ЕЛЕКТРО, ПОЖАРНА БЕЗОПАСНОСТ без ДДС:</t>
  </si>
  <si>
    <t>ВСИЧКО част АРХИТЕКТУРНА без ДДС:</t>
  </si>
  <si>
    <t>ВСИЧКО ВиК без ДДС:</t>
  </si>
  <si>
    <t>ОБЩО СМР, ВКЛЮЧИТЕЛНО НЕПРЕДВИДЕНИ РАХОДИ, БЕЗ ДДС</t>
  </si>
  <si>
    <t>Един. цена,   лева без ДДС</t>
  </si>
  <si>
    <t>Обща стойност, лева без ДДС</t>
  </si>
  <si>
    <t>Eд. 
мярка</t>
  </si>
  <si>
    <t>ОБЩО СМР БЕЗ ДДС, лева</t>
  </si>
  <si>
    <t xml:space="preserve">ОБЩО за Непредвидени разходи без ДДС, лева </t>
  </si>
  <si>
    <t xml:space="preserve">Направа преградна щендерна стена с двоен гипскартон  2х12.5 мм  с пълнеж 5 см каменна вата (първи пласт обикновен тип "А", втори пласт - водоустойчив (W112, GKB+GKI или екв.) на единична конструкция) към новообособен санитарен възел, в т.ч. монтажна скара и скрепителни елементи </t>
  </si>
  <si>
    <t>Доставка и монтаж на табло контактно тип Kaedra 448x640 или екв.</t>
  </si>
  <si>
    <t>Доставка и монтаж по стени зрителна зала на еднопластова предстенна облицовка на метална конструкция от перфориран гипсокартон  клас на абсорбация В, коефициент на звукопоглъщане α (алфа) най-малко 0,85, с квадратна перфорация Q 12 / 25 i съгласно EN ISO 11654 - с пълнеж между конструкцията от меки плочи  с дебелина 4см от некаширана минерална вата, в т.ч. монтажна скара и скрепителни елементи и двукратно боядисване с цветен латекс</t>
  </si>
  <si>
    <t>Доставка и полагане тръбна топлоизолация от микропореста гума за ф 20 мм, d=6 mm</t>
  </si>
  <si>
    <t>Доставка и полагане тръбна топлоизолация от микропореста гума за ф 20 мм, d=10 mm</t>
  </si>
  <si>
    <t>Доставка и полагане тръбна топлоизолация от микропореста гума  за ф 25 мм, d=6 mm</t>
  </si>
  <si>
    <t>Доставка и полагане тръбна топлоизолация от микропореста гума за ф 25 мм, d=10 mm</t>
  </si>
  <si>
    <t>А</t>
  </si>
  <si>
    <t>Б</t>
  </si>
  <si>
    <t>А+Б</t>
  </si>
  <si>
    <t>В</t>
  </si>
  <si>
    <t>Г</t>
  </si>
  <si>
    <t>КОЛИЧЕСТВЕНО - СТОЙНОСТНА СМЕТКА</t>
  </si>
  <si>
    <t>Подписаният/ата .......................................................................................................... (трите имена), данни по документ за самоличност …...............................................................................................                                                                  
………………………………………………………………………………………. (номер на лична карта, дата, орган и място на издаването), в качеството си на ................................................
(длъжност) на .................................................................................................................................. 
(наименование на участника), ЕИК/БУЛСТАТ ..............................................................................- участник в процедура „публично състезание” по реда на Глава двадесет и пета от ЗОП за възлагане на обществена поръчка с предмет: "РЕМОНТ И ОБНОВЯВАНЕ НА ЧИТАЛИЩЕ „НАПРЕДЪК 1870“ гр. ЛЯСКОВЕЦ" .</t>
  </si>
  <si>
    <r>
      <t>Доставка и монтаж на з</t>
    </r>
    <r>
      <rPr>
        <sz val="11"/>
        <color indexed="8"/>
        <rFont val="Times New Roman"/>
        <family val="1"/>
        <charset val="204"/>
      </rPr>
      <t xml:space="preserve">наци по Наредба РД-07/8 от 2008г. за минималните изисквания за знаци и сигнали, безопасност и/или здраве при работа – 30 бр. </t>
    </r>
  </si>
  <si>
    <t>ОБРАЗЕЦ № 6А</t>
  </si>
  <si>
    <t>....................... г.</t>
  </si>
  <si>
    <t>Подпис и печат: ...........................</t>
  </si>
  <si>
    <t>Име и фамилия: ..........................</t>
  </si>
  <si>
    <t>Длъжност:……………………</t>
  </si>
  <si>
    <t>Данък върху добавената стойност (ДДС): 20 %</t>
  </si>
  <si>
    <t>ОБЩА СТОЙНОСТ с включен ДДС:</t>
  </si>
</sst>
</file>

<file path=xl/styles.xml><?xml version="1.0" encoding="utf-8"?>
<styleSheet xmlns="http://schemas.openxmlformats.org/spreadsheetml/2006/main">
  <numFmts count="1">
    <numFmt numFmtId="164" formatCode="_-* #,##0.00\ _л_в_._-;\-* #,##0.00\ _л_в_._-;_-* &quot;-&quot;??\ _л_в_._-;_-@_-"/>
  </numFmts>
  <fonts count="26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4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color indexed="49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sz val="11"/>
      <color indexed="53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26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22" fillId="0" borderId="0"/>
    <xf numFmtId="164" fontId="1" fillId="0" borderId="0" applyFont="0" applyFill="0" applyBorder="0" applyAlignment="0" applyProtection="0"/>
    <xf numFmtId="0" fontId="25" fillId="0" borderId="0"/>
    <xf numFmtId="0" fontId="2" fillId="0" borderId="0"/>
  </cellStyleXfs>
  <cellXfs count="195">
    <xf numFmtId="0" fontId="0" fillId="0" borderId="0" xfId="0"/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8" fillId="0" borderId="8" xfId="0" applyFont="1" applyFill="1" applyBorder="1" applyAlignment="1">
      <alignment horizontal="center" vertical="center" wrapText="1"/>
    </xf>
    <xf numFmtId="0" fontId="9" fillId="0" borderId="0" xfId="3" applyFont="1" applyFill="1" applyAlignment="1">
      <alignment vertical="center"/>
    </xf>
    <xf numFmtId="0" fontId="11" fillId="0" borderId="0" xfId="3" applyFont="1" applyFill="1" applyAlignment="1">
      <alignment vertical="center"/>
    </xf>
    <xf numFmtId="0" fontId="12" fillId="0" borderId="0" xfId="3" applyFont="1"/>
    <xf numFmtId="0" fontId="12" fillId="0" borderId="0" xfId="3" applyFont="1" applyFill="1" applyAlignment="1">
      <alignment vertical="center"/>
    </xf>
    <xf numFmtId="0" fontId="6" fillId="0" borderId="0" xfId="3" applyFont="1" applyFill="1" applyAlignment="1">
      <alignment vertical="center"/>
    </xf>
    <xf numFmtId="0" fontId="13" fillId="0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4" fillId="0" borderId="0" xfId="3" applyFont="1"/>
    <xf numFmtId="0" fontId="3" fillId="0" borderId="0" xfId="3" applyFont="1"/>
    <xf numFmtId="0" fontId="15" fillId="0" borderId="0" xfId="3" applyFont="1" applyFill="1" applyAlignment="1">
      <alignment vertical="center"/>
    </xf>
    <xf numFmtId="0" fontId="15" fillId="0" borderId="0" xfId="3" applyFont="1"/>
    <xf numFmtId="0" fontId="16" fillId="0" borderId="0" xfId="3" applyFont="1"/>
    <xf numFmtId="0" fontId="8" fillId="0" borderId="0" xfId="3" applyFont="1" applyFill="1" applyAlignment="1">
      <alignment vertical="center"/>
    </xf>
    <xf numFmtId="0" fontId="17" fillId="0" borderId="0" xfId="3" applyNumberFormat="1" applyFont="1" applyBorder="1" applyAlignment="1">
      <alignment vertical="center"/>
    </xf>
    <xf numFmtId="0" fontId="17" fillId="0" borderId="4" xfId="3" applyNumberFormat="1" applyFont="1" applyBorder="1" applyAlignment="1">
      <alignment vertical="center"/>
    </xf>
    <xf numFmtId="0" fontId="17" fillId="0" borderId="0" xfId="3" applyFont="1" applyBorder="1"/>
    <xf numFmtId="0" fontId="17" fillId="0" borderId="4" xfId="3" applyFont="1" applyBorder="1"/>
    <xf numFmtId="0" fontId="12" fillId="0" borderId="0" xfId="3" applyFont="1" applyAlignment="1">
      <alignment vertical="center" wrapText="1"/>
    </xf>
    <xf numFmtId="0" fontId="9" fillId="0" borderId="0" xfId="0" applyFont="1"/>
    <xf numFmtId="0" fontId="15" fillId="0" borderId="0" xfId="0" applyFont="1" applyFill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" fontId="10" fillId="0" borderId="0" xfId="0" applyNumberFormat="1" applyFont="1" applyAlignment="1">
      <alignment horizontal="right" vertical="center" wrapText="1"/>
    </xf>
    <xf numFmtId="4" fontId="9" fillId="0" borderId="0" xfId="0" applyNumberFormat="1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vertical="center" wrapText="1"/>
    </xf>
    <xf numFmtId="0" fontId="10" fillId="0" borderId="0" xfId="3" applyFont="1"/>
    <xf numFmtId="4" fontId="12" fillId="0" borderId="0" xfId="3" applyNumberFormat="1" applyFont="1" applyAlignment="1">
      <alignment vertical="center" wrapText="1"/>
    </xf>
    <xf numFmtId="0" fontId="7" fillId="0" borderId="0" xfId="3" applyFont="1" applyAlignment="1">
      <alignment vertical="center" wrapText="1"/>
    </xf>
    <xf numFmtId="0" fontId="1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4" fontId="15" fillId="0" borderId="0" xfId="0" applyNumberFormat="1" applyFont="1" applyAlignment="1">
      <alignment horizontal="right" vertical="center"/>
    </xf>
    <xf numFmtId="0" fontId="10" fillId="0" borderId="0" xfId="0" applyFont="1"/>
    <xf numFmtId="0" fontId="3" fillId="3" borderId="9" xfId="0" applyFont="1" applyFill="1" applyBorder="1" applyAlignment="1">
      <alignment vertical="center"/>
    </xf>
    <xf numFmtId="0" fontId="3" fillId="3" borderId="10" xfId="0" applyFont="1" applyFill="1" applyBorder="1" applyAlignment="1">
      <alignment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vertical="center"/>
    </xf>
    <xf numFmtId="0" fontId="3" fillId="2" borderId="12" xfId="3" applyFont="1" applyFill="1" applyBorder="1" applyAlignment="1">
      <alignment horizontal="right" vertical="center"/>
    </xf>
    <xf numFmtId="0" fontId="3" fillId="2" borderId="2" xfId="3" applyFont="1" applyFill="1" applyBorder="1" applyAlignment="1">
      <alignment horizontal="left" vertical="center"/>
    </xf>
    <xf numFmtId="0" fontId="3" fillId="2" borderId="2" xfId="3" applyFont="1" applyFill="1" applyBorder="1" applyAlignment="1">
      <alignment horizontal="center" vertical="center" wrapText="1"/>
    </xf>
    <xf numFmtId="4" fontId="3" fillId="2" borderId="2" xfId="3" applyNumberFormat="1" applyFont="1" applyFill="1" applyBorder="1" applyAlignment="1">
      <alignment vertical="center"/>
    </xf>
    <xf numFmtId="4" fontId="3" fillId="2" borderId="13" xfId="3" applyNumberFormat="1" applyFont="1" applyFill="1" applyBorder="1" applyAlignment="1">
      <alignment vertical="center"/>
    </xf>
    <xf numFmtId="0" fontId="3" fillId="2" borderId="4" xfId="3" applyFont="1" applyFill="1" applyBorder="1" applyAlignment="1">
      <alignment horizontal="right" vertical="center"/>
    </xf>
    <xf numFmtId="0" fontId="15" fillId="0" borderId="14" xfId="3" applyFont="1" applyFill="1" applyBorder="1" applyAlignment="1">
      <alignment horizontal="right" vertical="center"/>
    </xf>
    <xf numFmtId="0" fontId="15" fillId="0" borderId="4" xfId="3" applyFont="1" applyFill="1" applyBorder="1" applyAlignment="1">
      <alignment horizontal="left" vertical="center" wrapText="1"/>
    </xf>
    <xf numFmtId="4" fontId="15" fillId="0" borderId="4" xfId="3" applyNumberFormat="1" applyFont="1" applyFill="1" applyBorder="1" applyAlignment="1">
      <alignment horizontal="center" vertical="center"/>
    </xf>
    <xf numFmtId="4" fontId="15" fillId="0" borderId="4" xfId="3" applyNumberFormat="1" applyFont="1" applyFill="1" applyBorder="1" applyAlignment="1">
      <alignment vertical="center"/>
    </xf>
    <xf numFmtId="0" fontId="15" fillId="0" borderId="15" xfId="3" applyFont="1" applyFill="1" applyBorder="1" applyAlignment="1">
      <alignment horizontal="left" vertical="center" wrapText="1"/>
    </xf>
    <xf numFmtId="0" fontId="3" fillId="0" borderId="4" xfId="3" applyFont="1" applyFill="1" applyBorder="1" applyAlignment="1">
      <alignment vertical="center"/>
    </xf>
    <xf numFmtId="0" fontId="3" fillId="0" borderId="4" xfId="3" applyFont="1" applyFill="1" applyBorder="1" applyAlignment="1">
      <alignment horizontal="right" vertical="center" wrapText="1"/>
    </xf>
    <xf numFmtId="4" fontId="4" fillId="0" borderId="4" xfId="3" applyNumberFormat="1" applyFont="1" applyFill="1" applyBorder="1" applyAlignment="1">
      <alignment vertical="center"/>
    </xf>
    <xf numFmtId="0" fontId="3" fillId="0" borderId="15" xfId="3" applyFont="1" applyFill="1" applyBorder="1" applyAlignment="1">
      <alignment horizontal="right" vertical="center" wrapText="1"/>
    </xf>
    <xf numFmtId="4" fontId="15" fillId="0" borderId="3" xfId="3" applyNumberFormat="1" applyFont="1" applyFill="1" applyBorder="1" applyAlignment="1">
      <alignment horizontal="center" vertical="center"/>
    </xf>
    <xf numFmtId="4" fontId="15" fillId="0" borderId="3" xfId="3" applyNumberFormat="1" applyFont="1" applyFill="1" applyBorder="1" applyAlignment="1">
      <alignment vertical="center"/>
    </xf>
    <xf numFmtId="4" fontId="4" fillId="0" borderId="7" xfId="3" applyNumberFormat="1" applyFont="1" applyFill="1" applyBorder="1" applyAlignment="1">
      <alignment vertical="center"/>
    </xf>
    <xf numFmtId="0" fontId="15" fillId="0" borderId="16" xfId="3" applyFont="1" applyFill="1" applyBorder="1" applyAlignment="1">
      <alignment horizontal="right" vertical="center"/>
    </xf>
    <xf numFmtId="0" fontId="15" fillId="0" borderId="17" xfId="3" applyFont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4" fontId="12" fillId="0" borderId="3" xfId="3" applyNumberFormat="1" applyFont="1" applyFill="1" applyBorder="1" applyAlignment="1">
      <alignment vertical="center"/>
    </xf>
    <xf numFmtId="0" fontId="15" fillId="0" borderId="18" xfId="3" applyFont="1" applyBorder="1" applyAlignment="1">
      <alignment horizontal="center" vertical="center"/>
    </xf>
    <xf numFmtId="0" fontId="15" fillId="0" borderId="17" xfId="3" applyFont="1" applyFill="1" applyBorder="1" applyAlignment="1">
      <alignment horizontal="right" vertical="center"/>
    </xf>
    <xf numFmtId="0" fontId="15" fillId="0" borderId="18" xfId="3" applyFont="1" applyFill="1" applyBorder="1" applyAlignment="1">
      <alignment horizontal="center" vertical="center"/>
    </xf>
    <xf numFmtId="0" fontId="4" fillId="0" borderId="4" xfId="3" applyFont="1" applyFill="1" applyBorder="1" applyAlignment="1">
      <alignment horizontal="right" vertical="center" wrapText="1"/>
    </xf>
    <xf numFmtId="0" fontId="15" fillId="0" borderId="3" xfId="3" applyFont="1" applyFill="1" applyBorder="1" applyAlignment="1">
      <alignment horizontal="center" vertical="center"/>
    </xf>
    <xf numFmtId="0" fontId="15" fillId="0" borderId="17" xfId="3" applyFont="1" applyFill="1" applyBorder="1" applyAlignment="1">
      <alignment horizontal="center" vertical="center"/>
    </xf>
    <xf numFmtId="0" fontId="4" fillId="0" borderId="15" xfId="3" applyFont="1" applyFill="1" applyBorder="1" applyAlignment="1">
      <alignment horizontal="right" vertical="center" wrapText="1"/>
    </xf>
    <xf numFmtId="0" fontId="4" fillId="0" borderId="4" xfId="3" applyFont="1" applyFill="1" applyBorder="1" applyAlignment="1">
      <alignment horizontal="right" vertical="center"/>
    </xf>
    <xf numFmtId="0" fontId="3" fillId="4" borderId="4" xfId="3" applyFont="1" applyFill="1" applyBorder="1" applyAlignment="1">
      <alignment horizontal="center" vertical="center" wrapText="1"/>
    </xf>
    <xf numFmtId="0" fontId="3" fillId="4" borderId="19" xfId="3" applyFont="1" applyFill="1" applyBorder="1" applyAlignment="1">
      <alignment horizontal="right" vertical="center"/>
    </xf>
    <xf numFmtId="0" fontId="3" fillId="4" borderId="19" xfId="3" applyFont="1" applyFill="1" applyBorder="1" applyAlignment="1">
      <alignment horizontal="center" vertical="center" wrapText="1"/>
    </xf>
    <xf numFmtId="4" fontId="3" fillId="4" borderId="19" xfId="3" applyNumberFormat="1" applyFont="1" applyFill="1" applyBorder="1" applyAlignment="1">
      <alignment vertical="center"/>
    </xf>
    <xf numFmtId="0" fontId="12" fillId="0" borderId="4" xfId="3" applyFont="1" applyFill="1" applyBorder="1" applyAlignment="1">
      <alignment vertical="center"/>
    </xf>
    <xf numFmtId="0" fontId="3" fillId="2" borderId="19" xfId="3" applyFont="1" applyFill="1" applyBorder="1" applyAlignment="1">
      <alignment horizontal="right" vertical="center"/>
    </xf>
    <xf numFmtId="0" fontId="3" fillId="2" borderId="19" xfId="3" applyFont="1" applyFill="1" applyBorder="1" applyAlignment="1">
      <alignment horizontal="left" vertical="center"/>
    </xf>
    <xf numFmtId="0" fontId="3" fillId="2" borderId="19" xfId="3" applyFont="1" applyFill="1" applyBorder="1" applyAlignment="1">
      <alignment horizontal="center" vertical="center" wrapText="1"/>
    </xf>
    <xf numFmtId="4" fontId="3" fillId="2" borderId="19" xfId="3" applyNumberFormat="1" applyFont="1" applyFill="1" applyBorder="1" applyAlignment="1">
      <alignment vertical="center"/>
    </xf>
    <xf numFmtId="0" fontId="3" fillId="0" borderId="4" xfId="3" applyFont="1" applyFill="1" applyBorder="1" applyAlignment="1">
      <alignment horizontal="right" vertical="center"/>
    </xf>
    <xf numFmtId="0" fontId="3" fillId="0" borderId="4" xfId="3" applyFont="1" applyFill="1" applyBorder="1" applyAlignment="1">
      <alignment horizontal="left" vertical="center"/>
    </xf>
    <xf numFmtId="0" fontId="15" fillId="0" borderId="4" xfId="3" applyFont="1" applyFill="1" applyBorder="1" applyAlignment="1">
      <alignment horizontal="right" vertical="center" wrapText="1"/>
    </xf>
    <xf numFmtId="0" fontId="15" fillId="0" borderId="4" xfId="3" applyFont="1" applyFill="1" applyBorder="1" applyAlignment="1">
      <alignment vertical="center" wrapText="1"/>
    </xf>
    <xf numFmtId="0" fontId="4" fillId="0" borderId="4" xfId="3" applyFont="1" applyFill="1" applyBorder="1" applyAlignment="1">
      <alignment horizontal="left" vertical="center"/>
    </xf>
    <xf numFmtId="0" fontId="15" fillId="0" borderId="4" xfId="3" applyFont="1" applyBorder="1" applyAlignment="1">
      <alignment horizontal="left" vertical="center" wrapText="1"/>
    </xf>
    <xf numFmtId="0" fontId="15" fillId="3" borderId="4" xfId="3" applyFont="1" applyFill="1" applyBorder="1" applyAlignment="1">
      <alignment horizontal="center" vertical="center" wrapText="1"/>
    </xf>
    <xf numFmtId="0" fontId="4" fillId="3" borderId="4" xfId="3" applyFont="1" applyFill="1" applyBorder="1" applyAlignment="1">
      <alignment horizontal="right" vertical="center" wrapText="1"/>
    </xf>
    <xf numFmtId="4" fontId="15" fillId="3" borderId="4" xfId="3" applyNumberFormat="1" applyFont="1" applyFill="1" applyBorder="1" applyAlignment="1">
      <alignment horizontal="right" vertical="center" wrapText="1"/>
    </xf>
    <xf numFmtId="4" fontId="4" fillId="3" borderId="4" xfId="3" applyNumberFormat="1" applyFont="1" applyFill="1" applyBorder="1" applyAlignment="1">
      <alignment horizontal="right" vertical="center" wrapText="1"/>
    </xf>
    <xf numFmtId="0" fontId="12" fillId="0" borderId="19" xfId="3" applyFont="1" applyFill="1" applyBorder="1" applyAlignment="1">
      <alignment vertical="center"/>
    </xf>
    <xf numFmtId="0" fontId="12" fillId="0" borderId="19" xfId="3" applyFont="1" applyFill="1" applyBorder="1" applyAlignment="1">
      <alignment vertical="center" wrapText="1"/>
    </xf>
    <xf numFmtId="0" fontId="3" fillId="3" borderId="15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right" vertical="center"/>
    </xf>
    <xf numFmtId="0" fontId="15" fillId="0" borderId="4" xfId="0" applyFont="1" applyFill="1" applyBorder="1" applyAlignment="1">
      <alignment horizontal="left" vertical="center" wrapText="1"/>
    </xf>
    <xf numFmtId="4" fontId="15" fillId="0" borderId="4" xfId="0" applyNumberFormat="1" applyFont="1" applyFill="1" applyBorder="1" applyAlignment="1">
      <alignment horizontal="center" vertical="center"/>
    </xf>
    <xf numFmtId="4" fontId="15" fillId="0" borderId="4" xfId="0" applyNumberFormat="1" applyFont="1" applyFill="1" applyBorder="1" applyAlignment="1">
      <alignment vertical="center"/>
    </xf>
    <xf numFmtId="0" fontId="20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4" fontId="15" fillId="0" borderId="0" xfId="0" applyNumberFormat="1" applyFont="1" applyAlignment="1">
      <alignment horizontal="right" vertical="center" wrapText="1"/>
    </xf>
    <xf numFmtId="4" fontId="12" fillId="0" borderId="0" xfId="0" applyNumberFormat="1" applyFont="1" applyAlignment="1">
      <alignment horizontal="right" vertical="center" wrapText="1"/>
    </xf>
    <xf numFmtId="0" fontId="4" fillId="2" borderId="4" xfId="0" applyFont="1" applyFill="1" applyBorder="1" applyAlignment="1">
      <alignment horizontal="justify" vertical="center" wrapText="1"/>
    </xf>
    <xf numFmtId="4" fontId="4" fillId="2" borderId="4" xfId="0" applyNumberFormat="1" applyFont="1" applyFill="1" applyBorder="1" applyAlignment="1">
      <alignment horizontal="right" vertical="center" wrapText="1"/>
    </xf>
    <xf numFmtId="0" fontId="15" fillId="0" borderId="4" xfId="0" applyFont="1" applyFill="1" applyBorder="1" applyAlignment="1">
      <alignment horizontal="right" vertical="center" wrapText="1"/>
    </xf>
    <xf numFmtId="0" fontId="15" fillId="0" borderId="4" xfId="0" applyFont="1" applyBorder="1" applyAlignment="1">
      <alignment vertical="center" wrapText="1"/>
    </xf>
    <xf numFmtId="0" fontId="15" fillId="0" borderId="4" xfId="0" applyFont="1" applyFill="1" applyBorder="1" applyAlignment="1">
      <alignment horizontal="center" vertical="center" wrapText="1"/>
    </xf>
    <xf numFmtId="4" fontId="15" fillId="0" borderId="4" xfId="0" applyNumberFormat="1" applyFont="1" applyFill="1" applyBorder="1" applyAlignment="1">
      <alignment horizontal="right" vertical="center"/>
    </xf>
    <xf numFmtId="4" fontId="15" fillId="0" borderId="4" xfId="0" applyNumberFormat="1" applyFont="1" applyFill="1" applyBorder="1" applyAlignment="1">
      <alignment horizontal="right" vertical="center" wrapText="1"/>
    </xf>
    <xf numFmtId="0" fontId="15" fillId="0" borderId="4" xfId="0" applyFont="1" applyFill="1" applyBorder="1" applyAlignment="1">
      <alignment vertical="center" wrapText="1"/>
    </xf>
    <xf numFmtId="4" fontId="15" fillId="5" borderId="4" xfId="0" applyNumberFormat="1" applyFont="1" applyFill="1" applyBorder="1" applyAlignment="1">
      <alignment horizontal="right" vertical="center"/>
    </xf>
    <xf numFmtId="2" fontId="15" fillId="0" borderId="4" xfId="0" applyNumberFormat="1" applyFont="1" applyFill="1" applyBorder="1" applyAlignment="1">
      <alignment horizontal="right" vertical="center"/>
    </xf>
    <xf numFmtId="2" fontId="15" fillId="0" borderId="4" xfId="0" applyNumberFormat="1" applyFont="1" applyFill="1" applyBorder="1" applyAlignment="1">
      <alignment horizontal="right" vertical="center" wrapText="1"/>
    </xf>
    <xf numFmtId="0" fontId="15" fillId="0" borderId="4" xfId="0" applyFont="1" applyFill="1" applyBorder="1" applyAlignment="1">
      <alignment vertical="center"/>
    </xf>
    <xf numFmtId="2" fontId="15" fillId="0" borderId="4" xfId="0" applyNumberFormat="1" applyFont="1" applyFill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/>
    </xf>
    <xf numFmtId="4" fontId="15" fillId="0" borderId="4" xfId="0" applyNumberFormat="1" applyFont="1" applyBorder="1" applyAlignment="1">
      <alignment horizontal="right" vertical="center"/>
    </xf>
    <xf numFmtId="4" fontId="4" fillId="0" borderId="4" xfId="0" applyNumberFormat="1" applyFont="1" applyFill="1" applyBorder="1" applyAlignment="1">
      <alignment horizontal="right" vertical="center" wrapText="1"/>
    </xf>
    <xf numFmtId="4" fontId="4" fillId="2" borderId="4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5" fillId="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4" fontId="15" fillId="2" borderId="4" xfId="0" applyNumberFormat="1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4" fontId="15" fillId="0" borderId="0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right" vertical="center" wrapText="1"/>
    </xf>
    <xf numFmtId="4" fontId="4" fillId="0" borderId="13" xfId="0" applyNumberFormat="1" applyFont="1" applyFill="1" applyBorder="1" applyAlignment="1">
      <alignment horizontal="right" vertical="center" wrapText="1"/>
    </xf>
    <xf numFmtId="0" fontId="3" fillId="6" borderId="19" xfId="3" applyFont="1" applyFill="1" applyBorder="1" applyAlignment="1">
      <alignment horizontal="right" vertical="center" wrapText="1"/>
    </xf>
    <xf numFmtId="0" fontId="3" fillId="6" borderId="19" xfId="3" applyFont="1" applyFill="1" applyBorder="1" applyAlignment="1">
      <alignment horizontal="left" vertical="center"/>
    </xf>
    <xf numFmtId="0" fontId="3" fillId="6" borderId="19" xfId="3" applyFont="1" applyFill="1" applyBorder="1" applyAlignment="1">
      <alignment horizontal="center" vertical="center" wrapText="1"/>
    </xf>
    <xf numFmtId="4" fontId="3" fillId="6" borderId="19" xfId="3" applyNumberFormat="1" applyFont="1" applyFill="1" applyBorder="1" applyAlignment="1">
      <alignment vertical="center"/>
    </xf>
    <xf numFmtId="0" fontId="3" fillId="6" borderId="19" xfId="3" applyFont="1" applyFill="1" applyBorder="1" applyAlignment="1">
      <alignment horizontal="right" vertical="center"/>
    </xf>
    <xf numFmtId="0" fontId="3" fillId="0" borderId="15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4" fontId="3" fillId="0" borderId="15" xfId="0" applyNumberFormat="1" applyFont="1" applyFill="1" applyBorder="1" applyAlignment="1">
      <alignment horizontal="right" vertical="center"/>
    </xf>
    <xf numFmtId="4" fontId="3" fillId="0" borderId="7" xfId="0" applyNumberFormat="1" applyFont="1" applyFill="1" applyBorder="1" applyAlignment="1">
      <alignment horizontal="right" vertical="center"/>
    </xf>
    <xf numFmtId="0" fontId="12" fillId="0" borderId="15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4" fontId="12" fillId="0" borderId="7" xfId="0" applyNumberFormat="1" applyFont="1" applyFill="1" applyBorder="1" applyAlignment="1">
      <alignment vertical="center"/>
    </xf>
    <xf numFmtId="0" fontId="4" fillId="3" borderId="4" xfId="3" applyFont="1" applyFill="1" applyBorder="1" applyAlignment="1">
      <alignment horizontal="left" vertical="center" wrapText="1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Alignment="1">
      <alignment horizontal="right" vertical="center"/>
    </xf>
    <xf numFmtId="2" fontId="24" fillId="0" borderId="0" xfId="0" applyNumberFormat="1" applyFont="1" applyBorder="1" applyAlignment="1" applyProtection="1">
      <alignment horizontal="center" vertical="center"/>
      <protection hidden="1"/>
    </xf>
    <xf numFmtId="0" fontId="24" fillId="0" borderId="0" xfId="0" applyFont="1" applyAlignment="1">
      <alignment horizontal="right"/>
    </xf>
    <xf numFmtId="0" fontId="4" fillId="0" borderId="15" xfId="3" applyFont="1" applyFill="1" applyBorder="1" applyAlignment="1">
      <alignment horizontal="left" vertical="center" wrapText="1"/>
    </xf>
    <xf numFmtId="0" fontId="4" fillId="0" borderId="3" xfId="3" applyFont="1" applyFill="1" applyBorder="1" applyAlignment="1">
      <alignment horizontal="left" vertical="center" wrapText="1"/>
    </xf>
    <xf numFmtId="0" fontId="4" fillId="0" borderId="7" xfId="3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3" fillId="2" borderId="15" xfId="3" applyFont="1" applyFill="1" applyBorder="1" applyAlignment="1">
      <alignment horizontal="left" vertical="center" wrapText="1"/>
    </xf>
    <xf numFmtId="0" fontId="3" fillId="2" borderId="3" xfId="3" applyFont="1" applyFill="1" applyBorder="1" applyAlignment="1">
      <alignment horizontal="left" vertical="center" wrapText="1"/>
    </xf>
    <xf numFmtId="0" fontId="3" fillId="2" borderId="7" xfId="3" applyFont="1" applyFill="1" applyBorder="1" applyAlignment="1">
      <alignment horizontal="left" vertical="center" wrapText="1"/>
    </xf>
    <xf numFmtId="4" fontId="3" fillId="0" borderId="15" xfId="0" applyNumberFormat="1" applyFont="1" applyFill="1" applyBorder="1" applyAlignment="1">
      <alignment horizontal="right" vertical="center"/>
    </xf>
    <xf numFmtId="4" fontId="3" fillId="0" borderId="7" xfId="0" applyNumberFormat="1" applyFont="1" applyFill="1" applyBorder="1" applyAlignment="1">
      <alignment horizontal="right" vertical="center"/>
    </xf>
    <xf numFmtId="0" fontId="21" fillId="5" borderId="15" xfId="1" applyFont="1" applyFill="1" applyBorder="1" applyAlignment="1">
      <alignment horizontal="center" vertical="center" wrapText="1"/>
    </xf>
    <xf numFmtId="0" fontId="21" fillId="5" borderId="3" xfId="1" applyFont="1" applyFill="1" applyBorder="1" applyAlignment="1">
      <alignment horizontal="center" vertical="center" wrapText="1"/>
    </xf>
    <xf numFmtId="0" fontId="21" fillId="5" borderId="7" xfId="1" applyFont="1" applyFill="1" applyBorder="1" applyAlignment="1">
      <alignment horizontal="center" vertical="center" wrapText="1"/>
    </xf>
    <xf numFmtId="0" fontId="23" fillId="7" borderId="15" xfId="1" applyFont="1" applyFill="1" applyBorder="1" applyAlignment="1" applyProtection="1">
      <alignment horizontal="left" vertical="top" wrapText="1"/>
      <protection locked="0"/>
    </xf>
    <xf numFmtId="0" fontId="23" fillId="7" borderId="3" xfId="1" applyFont="1" applyFill="1" applyBorder="1" applyAlignment="1" applyProtection="1">
      <alignment horizontal="left" vertical="top" wrapText="1"/>
      <protection locked="0"/>
    </xf>
    <xf numFmtId="0" fontId="23" fillId="7" borderId="7" xfId="1" applyFont="1" applyFill="1" applyBorder="1" applyAlignment="1" applyProtection="1">
      <alignment horizontal="left" vertical="top" wrapText="1"/>
      <protection locked="0"/>
    </xf>
    <xf numFmtId="4" fontId="10" fillId="0" borderId="0" xfId="0" applyNumberFormat="1" applyFont="1" applyAlignment="1">
      <alignment horizontal="right" vertical="center"/>
    </xf>
    <xf numFmtId="0" fontId="12" fillId="2" borderId="15" xfId="3" applyFont="1" applyFill="1" applyBorder="1" applyAlignment="1">
      <alignment horizontal="left" vertical="center" wrapText="1"/>
    </xf>
    <xf numFmtId="0" fontId="12" fillId="2" borderId="3" xfId="3" applyFont="1" applyFill="1" applyBorder="1" applyAlignment="1">
      <alignment horizontal="left" vertical="center" wrapText="1"/>
    </xf>
    <xf numFmtId="0" fontId="12" fillId="2" borderId="7" xfId="3" applyFont="1" applyFill="1" applyBorder="1" applyAlignment="1">
      <alignment horizontal="left" vertical="center" wrapText="1"/>
    </xf>
  </cellXfs>
  <cellStyles count="5">
    <cellStyle name="Normal 2 2" xfId="1"/>
    <cellStyle name="Запетая 2" xfId="2"/>
    <cellStyle name="Нормален" xfId="0" builtinId="0"/>
    <cellStyle name="Нормален 2" xfId="3"/>
    <cellStyle name="Нормален 3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T700"/>
  <sheetViews>
    <sheetView tabSelected="1" workbookViewId="0">
      <selection activeCell="B421" sqref="B421"/>
    </sheetView>
  </sheetViews>
  <sheetFormatPr defaultRowHeight="12.75"/>
  <cols>
    <col min="1" max="1" width="5.5703125" style="45" customWidth="1"/>
    <col min="2" max="2" width="53.140625" style="46" customWidth="1"/>
    <col min="3" max="3" width="5.42578125" style="46" customWidth="1"/>
    <col min="4" max="4" width="8.28515625" style="47" customWidth="1"/>
    <col min="5" max="5" width="8.85546875" style="47" customWidth="1"/>
    <col min="6" max="6" width="11.7109375" style="47" customWidth="1"/>
    <col min="7" max="16384" width="9.140625" style="46"/>
  </cols>
  <sheetData>
    <row r="2" spans="1:6">
      <c r="E2" s="191" t="s">
        <v>372</v>
      </c>
      <c r="F2" s="191"/>
    </row>
    <row r="3" spans="1:6" s="7" customFormat="1" ht="22.5">
      <c r="A3" s="174"/>
      <c r="B3" s="174"/>
      <c r="C3" s="174"/>
      <c r="D3" s="174"/>
      <c r="E3" s="174"/>
      <c r="F3" s="174"/>
    </row>
    <row r="4" spans="1:6" s="51" customFormat="1" ht="34.5" customHeight="1">
      <c r="A4" s="185" t="s">
        <v>369</v>
      </c>
      <c r="B4" s="186"/>
      <c r="C4" s="186"/>
      <c r="D4" s="186"/>
      <c r="E4" s="186"/>
      <c r="F4" s="187"/>
    </row>
    <row r="5" spans="1:6" s="51" customFormat="1" ht="192" customHeight="1">
      <c r="A5" s="188" t="s">
        <v>370</v>
      </c>
      <c r="B5" s="189"/>
      <c r="C5" s="189"/>
      <c r="D5" s="189"/>
      <c r="E5" s="189"/>
      <c r="F5" s="190"/>
    </row>
    <row r="6" spans="1:6" s="7" customFormat="1" ht="15.75">
      <c r="A6" s="8"/>
      <c r="B6" s="9"/>
      <c r="C6" s="9"/>
      <c r="D6" s="9"/>
      <c r="E6" s="10"/>
      <c r="F6" s="11"/>
    </row>
    <row r="7" spans="1:6" s="12" customFormat="1">
      <c r="A7" s="175" t="s">
        <v>2</v>
      </c>
      <c r="B7" s="175" t="s">
        <v>30</v>
      </c>
      <c r="C7" s="177" t="s">
        <v>354</v>
      </c>
      <c r="D7" s="177" t="s">
        <v>31</v>
      </c>
      <c r="E7" s="179" t="s">
        <v>32</v>
      </c>
      <c r="F7" s="179"/>
    </row>
    <row r="8" spans="1:6" s="12" customFormat="1" ht="51.75" thickBot="1">
      <c r="A8" s="176"/>
      <c r="B8" s="176"/>
      <c r="C8" s="178"/>
      <c r="D8" s="178"/>
      <c r="E8" s="13" t="s">
        <v>352</v>
      </c>
      <c r="F8" s="13" t="s">
        <v>353</v>
      </c>
    </row>
    <row r="9" spans="1:6" s="7" customFormat="1" ht="16.5" thickTop="1">
      <c r="A9" s="52" t="s">
        <v>41</v>
      </c>
      <c r="B9" s="53"/>
      <c r="C9" s="54"/>
      <c r="D9" s="53"/>
      <c r="E9" s="53"/>
      <c r="F9" s="55"/>
    </row>
    <row r="10" spans="1:6" s="14" customFormat="1" ht="14.25">
      <c r="A10" s="56" t="s">
        <v>42</v>
      </c>
      <c r="B10" s="57" t="s">
        <v>43</v>
      </c>
      <c r="C10" s="58"/>
      <c r="D10" s="59"/>
      <c r="E10" s="59"/>
      <c r="F10" s="60"/>
    </row>
    <row r="11" spans="1:6" s="14" customFormat="1" ht="14.25">
      <c r="A11" s="61" t="s">
        <v>44</v>
      </c>
      <c r="B11" s="180" t="s">
        <v>45</v>
      </c>
      <c r="C11" s="181"/>
      <c r="D11" s="181"/>
      <c r="E11" s="181"/>
      <c r="F11" s="182"/>
    </row>
    <row r="12" spans="1:6" s="15" customFormat="1" ht="30">
      <c r="A12" s="62">
        <v>1</v>
      </c>
      <c r="B12" s="63" t="s">
        <v>46</v>
      </c>
      <c r="C12" s="64" t="s">
        <v>16</v>
      </c>
      <c r="D12" s="65">
        <v>72</v>
      </c>
      <c r="E12" s="65"/>
      <c r="F12" s="65">
        <f t="shared" ref="F12:F24" si="0">ROUND(D12*E12,2)</f>
        <v>0</v>
      </c>
    </row>
    <row r="13" spans="1:6" s="16" customFormat="1" ht="15">
      <c r="A13" s="62">
        <f t="shared" ref="A13:A27" si="1">A12+1</f>
        <v>2</v>
      </c>
      <c r="B13" s="63" t="s">
        <v>47</v>
      </c>
      <c r="C13" s="64" t="s">
        <v>48</v>
      </c>
      <c r="D13" s="65">
        <v>301</v>
      </c>
      <c r="E13" s="65"/>
      <c r="F13" s="65">
        <f t="shared" si="0"/>
        <v>0</v>
      </c>
    </row>
    <row r="14" spans="1:6" s="16" customFormat="1" ht="15">
      <c r="A14" s="62">
        <f t="shared" si="1"/>
        <v>3</v>
      </c>
      <c r="B14" s="63" t="s">
        <v>49</v>
      </c>
      <c r="C14" s="64" t="s">
        <v>48</v>
      </c>
      <c r="D14" s="65">
        <v>140</v>
      </c>
      <c r="E14" s="65"/>
      <c r="F14" s="65">
        <f t="shared" si="0"/>
        <v>0</v>
      </c>
    </row>
    <row r="15" spans="1:6" s="17" customFormat="1" ht="15">
      <c r="A15" s="62">
        <f t="shared" si="1"/>
        <v>4</v>
      </c>
      <c r="B15" s="63" t="s">
        <v>50</v>
      </c>
      <c r="C15" s="64" t="s">
        <v>51</v>
      </c>
      <c r="D15" s="65">
        <v>489.3</v>
      </c>
      <c r="E15" s="65"/>
      <c r="F15" s="65">
        <f t="shared" si="0"/>
        <v>0</v>
      </c>
    </row>
    <row r="16" spans="1:6" s="16" customFormat="1" ht="45">
      <c r="A16" s="62">
        <f t="shared" si="1"/>
        <v>5</v>
      </c>
      <c r="B16" s="63" t="s">
        <v>277</v>
      </c>
      <c r="C16" s="64" t="s">
        <v>48</v>
      </c>
      <c r="D16" s="65">
        <v>1</v>
      </c>
      <c r="E16" s="65"/>
      <c r="F16" s="65">
        <f t="shared" si="0"/>
        <v>0</v>
      </c>
    </row>
    <row r="17" spans="1:6" s="15" customFormat="1" ht="30">
      <c r="A17" s="62">
        <f t="shared" si="1"/>
        <v>6</v>
      </c>
      <c r="B17" s="63" t="s">
        <v>52</v>
      </c>
      <c r="C17" s="64" t="s">
        <v>16</v>
      </c>
      <c r="D17" s="65">
        <v>1</v>
      </c>
      <c r="E17" s="65"/>
      <c r="F17" s="65">
        <f t="shared" si="0"/>
        <v>0</v>
      </c>
    </row>
    <row r="18" spans="1:6" s="14" customFormat="1" ht="30">
      <c r="A18" s="62">
        <f t="shared" si="1"/>
        <v>7</v>
      </c>
      <c r="B18" s="63" t="s">
        <v>53</v>
      </c>
      <c r="C18" s="64" t="s">
        <v>1</v>
      </c>
      <c r="D18" s="65">
        <f>92+28</f>
        <v>120</v>
      </c>
      <c r="E18" s="65"/>
      <c r="F18" s="65">
        <f t="shared" si="0"/>
        <v>0</v>
      </c>
    </row>
    <row r="19" spans="1:6" s="14" customFormat="1" ht="60">
      <c r="A19" s="62">
        <f t="shared" si="1"/>
        <v>8</v>
      </c>
      <c r="B19" s="63" t="s">
        <v>284</v>
      </c>
      <c r="C19" s="64" t="s">
        <v>51</v>
      </c>
      <c r="D19" s="65">
        <f>290-60</f>
        <v>230</v>
      </c>
      <c r="E19" s="65"/>
      <c r="F19" s="65">
        <f t="shared" si="0"/>
        <v>0</v>
      </c>
    </row>
    <row r="20" spans="1:6" s="16" customFormat="1" ht="30">
      <c r="A20" s="62">
        <f t="shared" si="1"/>
        <v>9</v>
      </c>
      <c r="B20" s="63" t="s">
        <v>54</v>
      </c>
      <c r="C20" s="64" t="s">
        <v>16</v>
      </c>
      <c r="D20" s="65">
        <v>2</v>
      </c>
      <c r="E20" s="65"/>
      <c r="F20" s="65">
        <f t="shared" si="0"/>
        <v>0</v>
      </c>
    </row>
    <row r="21" spans="1:6" s="16" customFormat="1" ht="30">
      <c r="A21" s="62">
        <f t="shared" si="1"/>
        <v>10</v>
      </c>
      <c r="B21" s="63" t="s">
        <v>55</v>
      </c>
      <c r="C21" s="64" t="s">
        <v>51</v>
      </c>
      <c r="D21" s="65">
        <f>20*3.4</f>
        <v>68</v>
      </c>
      <c r="E21" s="65"/>
      <c r="F21" s="65">
        <f t="shared" si="0"/>
        <v>0</v>
      </c>
    </row>
    <row r="22" spans="1:6" s="16" customFormat="1" ht="30">
      <c r="A22" s="62">
        <f t="shared" si="1"/>
        <v>11</v>
      </c>
      <c r="B22" s="66" t="s">
        <v>56</v>
      </c>
      <c r="C22" s="64" t="s">
        <v>51</v>
      </c>
      <c r="D22" s="65">
        <v>4</v>
      </c>
      <c r="E22" s="65"/>
      <c r="F22" s="65">
        <f t="shared" si="0"/>
        <v>0</v>
      </c>
    </row>
    <row r="23" spans="1:6" s="14" customFormat="1" ht="30">
      <c r="A23" s="62">
        <f t="shared" si="1"/>
        <v>12</v>
      </c>
      <c r="B23" s="63" t="s">
        <v>293</v>
      </c>
      <c r="C23" s="64" t="s">
        <v>51</v>
      </c>
      <c r="D23" s="65">
        <v>408.86</v>
      </c>
      <c r="E23" s="65"/>
      <c r="F23" s="65">
        <f t="shared" si="0"/>
        <v>0</v>
      </c>
    </row>
    <row r="24" spans="1:6" s="14" customFormat="1" ht="15">
      <c r="A24" s="62">
        <f t="shared" si="1"/>
        <v>13</v>
      </c>
      <c r="B24" s="63" t="s">
        <v>57</v>
      </c>
      <c r="C24" s="64" t="s">
        <v>51</v>
      </c>
      <c r="D24" s="65">
        <v>60</v>
      </c>
      <c r="E24" s="65"/>
      <c r="F24" s="65">
        <f t="shared" si="0"/>
        <v>0</v>
      </c>
    </row>
    <row r="25" spans="1:6" s="16" customFormat="1" ht="30">
      <c r="A25" s="62">
        <f t="shared" si="1"/>
        <v>14</v>
      </c>
      <c r="B25" s="63" t="s">
        <v>183</v>
      </c>
      <c r="C25" s="64" t="s">
        <v>61</v>
      </c>
      <c r="D25" s="65">
        <v>168</v>
      </c>
      <c r="E25" s="65"/>
      <c r="F25" s="65">
        <f>E25*D25</f>
        <v>0</v>
      </c>
    </row>
    <row r="26" spans="1:6" s="16" customFormat="1" ht="15">
      <c r="A26" s="62">
        <f t="shared" si="1"/>
        <v>15</v>
      </c>
      <c r="B26" s="63" t="s">
        <v>205</v>
      </c>
      <c r="C26" s="64" t="s">
        <v>61</v>
      </c>
      <c r="D26" s="65">
        <f>D25</f>
        <v>168</v>
      </c>
      <c r="E26" s="65"/>
      <c r="F26" s="65">
        <f>E26*D26</f>
        <v>0</v>
      </c>
    </row>
    <row r="27" spans="1:6" s="16" customFormat="1" ht="15">
      <c r="A27" s="62">
        <f t="shared" si="1"/>
        <v>16</v>
      </c>
      <c r="B27" s="63" t="s">
        <v>298</v>
      </c>
      <c r="C27" s="64" t="s">
        <v>61</v>
      </c>
      <c r="D27" s="65">
        <f>D26</f>
        <v>168</v>
      </c>
      <c r="E27" s="65"/>
      <c r="F27" s="65">
        <f>E27*D27</f>
        <v>0</v>
      </c>
    </row>
    <row r="28" spans="1:6" s="18" customFormat="1" ht="15.75">
      <c r="A28" s="67"/>
      <c r="B28" s="68" t="s">
        <v>58</v>
      </c>
      <c r="C28" s="64"/>
      <c r="D28" s="65"/>
      <c r="E28" s="65"/>
      <c r="F28" s="69">
        <f>SUM(F12:F27)</f>
        <v>0</v>
      </c>
    </row>
    <row r="29" spans="1:6" s="18" customFormat="1" ht="15.75">
      <c r="A29" s="67"/>
      <c r="B29" s="70"/>
      <c r="C29" s="71"/>
      <c r="D29" s="72"/>
      <c r="E29" s="72"/>
      <c r="F29" s="73"/>
    </row>
    <row r="30" spans="1:6" s="14" customFormat="1" ht="14.25">
      <c r="A30" s="61" t="s">
        <v>70</v>
      </c>
      <c r="B30" s="180" t="s">
        <v>59</v>
      </c>
      <c r="C30" s="181"/>
      <c r="D30" s="181"/>
      <c r="E30" s="181"/>
      <c r="F30" s="182"/>
    </row>
    <row r="31" spans="1:6" s="16" customFormat="1" ht="15">
      <c r="A31" s="74">
        <f>A27+1</f>
        <v>17</v>
      </c>
      <c r="B31" s="63" t="s">
        <v>60</v>
      </c>
      <c r="C31" s="64" t="s">
        <v>61</v>
      </c>
      <c r="D31" s="65">
        <f>200*10</f>
        <v>2000</v>
      </c>
      <c r="E31" s="65"/>
      <c r="F31" s="65">
        <f t="shared" ref="F31:F45" si="2">E31*D31</f>
        <v>0</v>
      </c>
    </row>
    <row r="32" spans="1:6" s="16" customFormat="1" ht="45">
      <c r="A32" s="74">
        <f>A31+1</f>
        <v>18</v>
      </c>
      <c r="B32" s="63" t="s">
        <v>62</v>
      </c>
      <c r="C32" s="64" t="s">
        <v>51</v>
      </c>
      <c r="D32" s="65">
        <f>172.27+21+32</f>
        <v>225.27</v>
      </c>
      <c r="E32" s="65"/>
      <c r="F32" s="65">
        <f t="shared" si="2"/>
        <v>0</v>
      </c>
    </row>
    <row r="33" spans="1:6" s="16" customFormat="1" ht="30">
      <c r="A33" s="74">
        <f t="shared" ref="A33:A45" si="3">A32+1</f>
        <v>19</v>
      </c>
      <c r="B33" s="63" t="s">
        <v>185</v>
      </c>
      <c r="C33" s="64" t="s">
        <v>51</v>
      </c>
      <c r="D33" s="65">
        <f>182.83+118.76</f>
        <v>301.59000000000003</v>
      </c>
      <c r="E33" s="65"/>
      <c r="F33" s="65">
        <f t="shared" si="2"/>
        <v>0</v>
      </c>
    </row>
    <row r="34" spans="1:6" s="16" customFormat="1" ht="30">
      <c r="A34" s="74">
        <f t="shared" si="3"/>
        <v>20</v>
      </c>
      <c r="B34" s="63" t="s">
        <v>63</v>
      </c>
      <c r="C34" s="64" t="s">
        <v>51</v>
      </c>
      <c r="D34" s="65">
        <f>D32+D33</f>
        <v>526.86</v>
      </c>
      <c r="E34" s="65"/>
      <c r="F34" s="65">
        <f t="shared" si="2"/>
        <v>0</v>
      </c>
    </row>
    <row r="35" spans="1:6" s="16" customFormat="1" ht="15">
      <c r="A35" s="74">
        <f t="shared" si="3"/>
        <v>21</v>
      </c>
      <c r="B35" s="63" t="s">
        <v>64</v>
      </c>
      <c r="C35" s="64" t="s">
        <v>51</v>
      </c>
      <c r="D35" s="65">
        <f>D34</f>
        <v>526.86</v>
      </c>
      <c r="E35" s="65"/>
      <c r="F35" s="65">
        <f t="shared" si="2"/>
        <v>0</v>
      </c>
    </row>
    <row r="36" spans="1:6" s="16" customFormat="1" ht="150">
      <c r="A36" s="74">
        <f t="shared" si="3"/>
        <v>22</v>
      </c>
      <c r="B36" s="63" t="s">
        <v>278</v>
      </c>
      <c r="C36" s="64" t="s">
        <v>51</v>
      </c>
      <c r="D36" s="65">
        <v>78</v>
      </c>
      <c r="E36" s="65"/>
      <c r="F36" s="65">
        <f t="shared" si="2"/>
        <v>0</v>
      </c>
    </row>
    <row r="37" spans="1:6" s="16" customFormat="1" ht="91.5" customHeight="1">
      <c r="A37" s="74">
        <f t="shared" si="3"/>
        <v>23</v>
      </c>
      <c r="B37" s="63" t="s">
        <v>359</v>
      </c>
      <c r="C37" s="64" t="s">
        <v>51</v>
      </c>
      <c r="D37" s="65">
        <f>148.59+262.71</f>
        <v>411.29999999999995</v>
      </c>
      <c r="E37" s="65"/>
      <c r="F37" s="65">
        <f t="shared" si="2"/>
        <v>0</v>
      </c>
    </row>
    <row r="38" spans="1:6" s="16" customFormat="1" ht="30">
      <c r="A38" s="74">
        <f t="shared" si="3"/>
        <v>24</v>
      </c>
      <c r="B38" s="63" t="s">
        <v>184</v>
      </c>
      <c r="C38" s="64" t="s">
        <v>51</v>
      </c>
      <c r="D38" s="65">
        <f>0.2*(20.82*2+17.5)</f>
        <v>11.828000000000001</v>
      </c>
      <c r="E38" s="65"/>
      <c r="F38" s="65">
        <f t="shared" si="2"/>
        <v>0</v>
      </c>
    </row>
    <row r="39" spans="1:6" s="16" customFormat="1" ht="135">
      <c r="A39" s="74">
        <f t="shared" si="3"/>
        <v>25</v>
      </c>
      <c r="B39" s="63" t="s">
        <v>279</v>
      </c>
      <c r="C39" s="64" t="s">
        <v>51</v>
      </c>
      <c r="D39" s="65">
        <v>14.3</v>
      </c>
      <c r="E39" s="65"/>
      <c r="F39" s="65">
        <f t="shared" si="2"/>
        <v>0</v>
      </c>
    </row>
    <row r="40" spans="1:6" s="15" customFormat="1" ht="30">
      <c r="A40" s="74">
        <f t="shared" si="3"/>
        <v>26</v>
      </c>
      <c r="B40" s="63" t="s">
        <v>65</v>
      </c>
      <c r="C40" s="64" t="s">
        <v>51</v>
      </c>
      <c r="D40" s="65">
        <f>6.3*0.8*4</f>
        <v>20.16</v>
      </c>
      <c r="E40" s="65"/>
      <c r="F40" s="65">
        <f t="shared" si="2"/>
        <v>0</v>
      </c>
    </row>
    <row r="41" spans="1:6" s="15" customFormat="1" ht="30">
      <c r="A41" s="74">
        <f t="shared" si="3"/>
        <v>27</v>
      </c>
      <c r="B41" s="63" t="s">
        <v>291</v>
      </c>
      <c r="C41" s="64" t="s">
        <v>51</v>
      </c>
      <c r="D41" s="65">
        <v>30</v>
      </c>
      <c r="E41" s="65"/>
      <c r="F41" s="65">
        <f t="shared" si="2"/>
        <v>0</v>
      </c>
    </row>
    <row r="42" spans="1:6" s="16" customFormat="1" ht="60">
      <c r="A42" s="74">
        <f t="shared" si="3"/>
        <v>28</v>
      </c>
      <c r="B42" s="63" t="s">
        <v>66</v>
      </c>
      <c r="C42" s="64" t="s">
        <v>51</v>
      </c>
      <c r="D42" s="65">
        <f>234.07+113.87</f>
        <v>347.94</v>
      </c>
      <c r="E42" s="65"/>
      <c r="F42" s="65">
        <f t="shared" si="2"/>
        <v>0</v>
      </c>
    </row>
    <row r="43" spans="1:6" s="19" customFormat="1" ht="30">
      <c r="A43" s="74">
        <f t="shared" si="3"/>
        <v>29</v>
      </c>
      <c r="B43" s="63" t="s">
        <v>67</v>
      </c>
      <c r="C43" s="64" t="s">
        <v>1</v>
      </c>
      <c r="D43" s="65">
        <v>67.819999999999993</v>
      </c>
      <c r="E43" s="65"/>
      <c r="F43" s="65">
        <f t="shared" si="2"/>
        <v>0</v>
      </c>
    </row>
    <row r="44" spans="1:6" s="16" customFormat="1" ht="45">
      <c r="A44" s="74">
        <f t="shared" si="3"/>
        <v>30</v>
      </c>
      <c r="B44" s="63" t="s">
        <v>68</v>
      </c>
      <c r="C44" s="64" t="s">
        <v>51</v>
      </c>
      <c r="D44" s="65">
        <f>D42</f>
        <v>347.94</v>
      </c>
      <c r="E44" s="65"/>
      <c r="F44" s="65">
        <f t="shared" si="2"/>
        <v>0</v>
      </c>
    </row>
    <row r="45" spans="1:6" s="16" customFormat="1" ht="60">
      <c r="A45" s="74">
        <f t="shared" si="3"/>
        <v>31</v>
      </c>
      <c r="B45" s="63" t="s">
        <v>186</v>
      </c>
      <c r="C45" s="64" t="s">
        <v>16</v>
      </c>
      <c r="D45" s="65">
        <v>2</v>
      </c>
      <c r="E45" s="65"/>
      <c r="F45" s="65">
        <f t="shared" si="2"/>
        <v>0</v>
      </c>
    </row>
    <row r="46" spans="1:6" s="18" customFormat="1" ht="15.75">
      <c r="A46" s="67"/>
      <c r="B46" s="68" t="s">
        <v>69</v>
      </c>
      <c r="C46" s="64"/>
      <c r="D46" s="65"/>
      <c r="E46" s="65"/>
      <c r="F46" s="69">
        <f>SUM(F31:F45)</f>
        <v>0</v>
      </c>
    </row>
    <row r="47" spans="1:6" s="18" customFormat="1" ht="15.75">
      <c r="A47" s="67"/>
      <c r="B47" s="70"/>
      <c r="C47" s="71"/>
      <c r="D47" s="72"/>
      <c r="E47" s="72"/>
      <c r="F47" s="73"/>
    </row>
    <row r="48" spans="1:6" s="14" customFormat="1" ht="14.25">
      <c r="A48" s="61" t="s">
        <v>191</v>
      </c>
      <c r="B48" s="180" t="s">
        <v>71</v>
      </c>
      <c r="C48" s="181"/>
      <c r="D48" s="181"/>
      <c r="E48" s="181"/>
      <c r="F48" s="182"/>
    </row>
    <row r="49" spans="1:6" s="15" customFormat="1" ht="90">
      <c r="A49" s="74">
        <f>A45+1</f>
        <v>32</v>
      </c>
      <c r="B49" s="63" t="s">
        <v>280</v>
      </c>
      <c r="C49" s="64" t="s">
        <v>51</v>
      </c>
      <c r="D49" s="65">
        <v>43.12</v>
      </c>
      <c r="E49" s="65"/>
      <c r="F49" s="65">
        <f>ROUND(D49*E49,2)</f>
        <v>0</v>
      </c>
    </row>
    <row r="50" spans="1:6" s="16" customFormat="1" ht="15">
      <c r="A50" s="74">
        <f>A49+1</f>
        <v>33</v>
      </c>
      <c r="B50" s="63" t="s">
        <v>72</v>
      </c>
      <c r="C50" s="64" t="s">
        <v>51</v>
      </c>
      <c r="D50" s="65">
        <f>70*5.2</f>
        <v>364</v>
      </c>
      <c r="E50" s="65"/>
      <c r="F50" s="65">
        <f t="shared" ref="F50:F59" si="4">ROUND(D50*E50,2)</f>
        <v>0</v>
      </c>
    </row>
    <row r="51" spans="1:6" s="14" customFormat="1" ht="15">
      <c r="A51" s="74">
        <f t="shared" ref="A51:A59" si="5">A50+1</f>
        <v>34</v>
      </c>
      <c r="B51" s="63" t="s">
        <v>73</v>
      </c>
      <c r="C51" s="64" t="s">
        <v>51</v>
      </c>
      <c r="D51" s="65">
        <v>3</v>
      </c>
      <c r="E51" s="65"/>
      <c r="F51" s="65">
        <f>ROUND(D51*E51,2)</f>
        <v>0</v>
      </c>
    </row>
    <row r="52" spans="1:6" s="14" customFormat="1" ht="15">
      <c r="A52" s="74">
        <f t="shared" si="5"/>
        <v>35</v>
      </c>
      <c r="B52" s="63" t="s">
        <v>74</v>
      </c>
      <c r="C52" s="64" t="s">
        <v>51</v>
      </c>
      <c r="D52" s="65">
        <f>D51</f>
        <v>3</v>
      </c>
      <c r="E52" s="65"/>
      <c r="F52" s="65">
        <f>ROUND(D52*E52,2)</f>
        <v>0</v>
      </c>
    </row>
    <row r="53" spans="1:6" s="16" customFormat="1" ht="30">
      <c r="A53" s="74">
        <f t="shared" si="5"/>
        <v>36</v>
      </c>
      <c r="B53" s="63" t="s">
        <v>327</v>
      </c>
      <c r="C53" s="64" t="s">
        <v>51</v>
      </c>
      <c r="D53" s="65">
        <f>70*2.2</f>
        <v>154</v>
      </c>
      <c r="E53" s="65"/>
      <c r="F53" s="65">
        <f t="shared" si="4"/>
        <v>0</v>
      </c>
    </row>
    <row r="54" spans="1:6" s="16" customFormat="1" ht="15">
      <c r="A54" s="74">
        <f t="shared" si="5"/>
        <v>37</v>
      </c>
      <c r="B54" s="63" t="s">
        <v>187</v>
      </c>
      <c r="C54" s="64" t="s">
        <v>51</v>
      </c>
      <c r="D54" s="65">
        <f>70*3</f>
        <v>210</v>
      </c>
      <c r="E54" s="65"/>
      <c r="F54" s="65">
        <f>ROUND(D54*E54,2)</f>
        <v>0</v>
      </c>
    </row>
    <row r="55" spans="1:6" s="16" customFormat="1" ht="30">
      <c r="A55" s="74">
        <f t="shared" si="5"/>
        <v>38</v>
      </c>
      <c r="B55" s="63" t="s">
        <v>285</v>
      </c>
      <c r="C55" s="64" t="s">
        <v>51</v>
      </c>
      <c r="D55" s="65">
        <f>D19</f>
        <v>230</v>
      </c>
      <c r="E55" s="65"/>
      <c r="F55" s="65">
        <f t="shared" si="4"/>
        <v>0</v>
      </c>
    </row>
    <row r="56" spans="1:6" s="16" customFormat="1" ht="60">
      <c r="A56" s="74">
        <f t="shared" si="5"/>
        <v>39</v>
      </c>
      <c r="B56" s="63" t="s">
        <v>75</v>
      </c>
      <c r="C56" s="64" t="s">
        <v>51</v>
      </c>
      <c r="D56" s="65">
        <v>242.13</v>
      </c>
      <c r="E56" s="65"/>
      <c r="F56" s="65">
        <f t="shared" si="4"/>
        <v>0</v>
      </c>
    </row>
    <row r="57" spans="1:6" s="20" customFormat="1" ht="30">
      <c r="A57" s="74">
        <f t="shared" si="5"/>
        <v>40</v>
      </c>
      <c r="B57" s="63" t="s">
        <v>67</v>
      </c>
      <c r="C57" s="64" t="s">
        <v>1</v>
      </c>
      <c r="D57" s="65">
        <v>143</v>
      </c>
      <c r="E57" s="65"/>
      <c r="F57" s="65">
        <f t="shared" si="4"/>
        <v>0</v>
      </c>
    </row>
    <row r="58" spans="1:6" s="16" customFormat="1" ht="45">
      <c r="A58" s="74">
        <f t="shared" si="5"/>
        <v>41</v>
      </c>
      <c r="B58" s="63" t="s">
        <v>76</v>
      </c>
      <c r="C58" s="64" t="s">
        <v>51</v>
      </c>
      <c r="D58" s="65">
        <f>D56</f>
        <v>242.13</v>
      </c>
      <c r="E58" s="65"/>
      <c r="F58" s="65">
        <f t="shared" si="4"/>
        <v>0</v>
      </c>
    </row>
    <row r="59" spans="1:6" s="16" customFormat="1" ht="60">
      <c r="A59" s="74">
        <f t="shared" si="5"/>
        <v>42</v>
      </c>
      <c r="B59" s="63" t="s">
        <v>283</v>
      </c>
      <c r="C59" s="64" t="s">
        <v>51</v>
      </c>
      <c r="D59" s="65">
        <v>18.5</v>
      </c>
      <c r="E59" s="65"/>
      <c r="F59" s="65">
        <f t="shared" si="4"/>
        <v>0</v>
      </c>
    </row>
    <row r="60" spans="1:6" s="16" customFormat="1" ht="15">
      <c r="A60" s="75"/>
      <c r="B60" s="68" t="s">
        <v>77</v>
      </c>
      <c r="C60" s="76"/>
      <c r="D60" s="77"/>
      <c r="E60" s="65"/>
      <c r="F60" s="69">
        <f>SUM(F49:F59)</f>
        <v>0</v>
      </c>
    </row>
    <row r="61" spans="1:6" s="16" customFormat="1" ht="15">
      <c r="A61" s="75"/>
      <c r="B61" s="70"/>
      <c r="C61" s="76"/>
      <c r="D61" s="77"/>
      <c r="E61" s="72"/>
      <c r="F61" s="73"/>
    </row>
    <row r="62" spans="1:6" s="14" customFormat="1" ht="14.25">
      <c r="A62" s="61" t="s">
        <v>192</v>
      </c>
      <c r="B62" s="180" t="s">
        <v>78</v>
      </c>
      <c r="C62" s="181"/>
      <c r="D62" s="181"/>
      <c r="E62" s="181"/>
      <c r="F62" s="182"/>
    </row>
    <row r="63" spans="1:6" s="15" customFormat="1" ht="15">
      <c r="A63" s="74">
        <f>A59+1</f>
        <v>43</v>
      </c>
      <c r="B63" s="63" t="s">
        <v>73</v>
      </c>
      <c r="C63" s="64" t="s">
        <v>51</v>
      </c>
      <c r="D63" s="65">
        <v>1</v>
      </c>
      <c r="E63" s="65"/>
      <c r="F63" s="65">
        <f t="shared" ref="F63:F75" si="6">ROUND(D63*E63,2)</f>
        <v>0</v>
      </c>
    </row>
    <row r="64" spans="1:6" s="15" customFormat="1" ht="15">
      <c r="A64" s="74">
        <f t="shared" ref="A64:A75" si="7">A63+1</f>
        <v>44</v>
      </c>
      <c r="B64" s="63" t="s">
        <v>74</v>
      </c>
      <c r="C64" s="64" t="s">
        <v>51</v>
      </c>
      <c r="D64" s="65">
        <f>D63</f>
        <v>1</v>
      </c>
      <c r="E64" s="65"/>
      <c r="F64" s="65">
        <f t="shared" si="6"/>
        <v>0</v>
      </c>
    </row>
    <row r="65" spans="1:6" s="21" customFormat="1" ht="15">
      <c r="A65" s="74">
        <f t="shared" si="7"/>
        <v>45</v>
      </c>
      <c r="B65" s="63" t="s">
        <v>286</v>
      </c>
      <c r="C65" s="64" t="s">
        <v>51</v>
      </c>
      <c r="D65" s="65">
        <f>60+9.7+63.3+8.49+18.21</f>
        <v>159.70000000000002</v>
      </c>
      <c r="E65" s="65"/>
      <c r="F65" s="65">
        <f t="shared" si="6"/>
        <v>0</v>
      </c>
    </row>
    <row r="66" spans="1:6" s="22" customFormat="1" ht="30">
      <c r="A66" s="74">
        <f t="shared" si="7"/>
        <v>46</v>
      </c>
      <c r="B66" s="63" t="s">
        <v>80</v>
      </c>
      <c r="C66" s="64" t="s">
        <v>51</v>
      </c>
      <c r="D66" s="65">
        <f>D65</f>
        <v>159.70000000000002</v>
      </c>
      <c r="E66" s="65"/>
      <c r="F66" s="65">
        <f t="shared" si="6"/>
        <v>0</v>
      </c>
    </row>
    <row r="67" spans="1:6" s="21" customFormat="1" ht="15">
      <c r="A67" s="74">
        <f t="shared" si="7"/>
        <v>47</v>
      </c>
      <c r="B67" s="63" t="s">
        <v>81</v>
      </c>
      <c r="C67" s="64" t="s">
        <v>51</v>
      </c>
      <c r="D67" s="65">
        <f>D66</f>
        <v>159.70000000000002</v>
      </c>
      <c r="E67" s="65"/>
      <c r="F67" s="65">
        <f t="shared" si="6"/>
        <v>0</v>
      </c>
    </row>
    <row r="68" spans="1:6" s="21" customFormat="1" ht="15">
      <c r="A68" s="74">
        <f t="shared" si="7"/>
        <v>48</v>
      </c>
      <c r="B68" s="63" t="s">
        <v>82</v>
      </c>
      <c r="C68" s="64" t="s">
        <v>51</v>
      </c>
      <c r="D68" s="65">
        <f>D67</f>
        <v>159.70000000000002</v>
      </c>
      <c r="E68" s="65"/>
      <c r="F68" s="65">
        <f t="shared" si="6"/>
        <v>0</v>
      </c>
    </row>
    <row r="69" spans="1:6" s="16" customFormat="1" ht="30">
      <c r="A69" s="74">
        <f t="shared" si="7"/>
        <v>49</v>
      </c>
      <c r="B69" s="63" t="s">
        <v>288</v>
      </c>
      <c r="C69" s="64" t="s">
        <v>51</v>
      </c>
      <c r="D69" s="65">
        <v>52.8</v>
      </c>
      <c r="E69" s="65"/>
      <c r="F69" s="65">
        <f t="shared" si="6"/>
        <v>0</v>
      </c>
    </row>
    <row r="70" spans="1:6" s="16" customFormat="1" ht="15">
      <c r="A70" s="74">
        <f t="shared" si="7"/>
        <v>50</v>
      </c>
      <c r="B70" s="63" t="s">
        <v>189</v>
      </c>
      <c r="C70" s="64" t="s">
        <v>51</v>
      </c>
      <c r="D70" s="65">
        <v>41.56</v>
      </c>
      <c r="E70" s="65"/>
      <c r="F70" s="65">
        <f t="shared" si="6"/>
        <v>0</v>
      </c>
    </row>
    <row r="71" spans="1:6" s="16" customFormat="1" ht="30">
      <c r="A71" s="74">
        <f t="shared" si="7"/>
        <v>51</v>
      </c>
      <c r="B71" s="63" t="s">
        <v>83</v>
      </c>
      <c r="C71" s="64" t="s">
        <v>51</v>
      </c>
      <c r="D71" s="65">
        <f>D70</f>
        <v>41.56</v>
      </c>
      <c r="E71" s="65"/>
      <c r="F71" s="65">
        <f t="shared" si="6"/>
        <v>0</v>
      </c>
    </row>
    <row r="72" spans="1:6" s="14" customFormat="1" ht="30">
      <c r="A72" s="74">
        <f t="shared" si="7"/>
        <v>52</v>
      </c>
      <c r="B72" s="63" t="s">
        <v>119</v>
      </c>
      <c r="C72" s="64" t="s">
        <v>51</v>
      </c>
      <c r="D72" s="65">
        <v>5.4</v>
      </c>
      <c r="E72" s="65"/>
      <c r="F72" s="65">
        <f t="shared" si="6"/>
        <v>0</v>
      </c>
    </row>
    <row r="73" spans="1:6" s="14" customFormat="1" ht="30">
      <c r="A73" s="74">
        <f t="shared" si="7"/>
        <v>53</v>
      </c>
      <c r="B73" s="63" t="s">
        <v>130</v>
      </c>
      <c r="C73" s="64" t="s">
        <v>51</v>
      </c>
      <c r="D73" s="65">
        <v>5.4</v>
      </c>
      <c r="E73" s="65"/>
      <c r="F73" s="65">
        <f t="shared" si="6"/>
        <v>0</v>
      </c>
    </row>
    <row r="74" spans="1:6" s="14" customFormat="1" ht="30">
      <c r="A74" s="74">
        <f t="shared" si="7"/>
        <v>54</v>
      </c>
      <c r="B74" s="63" t="s">
        <v>84</v>
      </c>
      <c r="C74" s="64" t="s">
        <v>51</v>
      </c>
      <c r="D74" s="65">
        <v>4</v>
      </c>
      <c r="E74" s="65"/>
      <c r="F74" s="65">
        <f t="shared" si="6"/>
        <v>0</v>
      </c>
    </row>
    <row r="75" spans="1:6" s="14" customFormat="1" ht="30">
      <c r="A75" s="74">
        <f t="shared" si="7"/>
        <v>55</v>
      </c>
      <c r="B75" s="63" t="s">
        <v>85</v>
      </c>
      <c r="C75" s="64" t="s">
        <v>51</v>
      </c>
      <c r="D75" s="65">
        <v>4</v>
      </c>
      <c r="E75" s="65"/>
      <c r="F75" s="65">
        <f t="shared" si="6"/>
        <v>0</v>
      </c>
    </row>
    <row r="76" spans="1:6" s="16" customFormat="1" ht="15">
      <c r="A76" s="78"/>
      <c r="B76" s="68" t="s">
        <v>86</v>
      </c>
      <c r="C76" s="64"/>
      <c r="D76" s="77"/>
      <c r="E76" s="65"/>
      <c r="F76" s="69">
        <f>SUM(F63:F75)</f>
        <v>0</v>
      </c>
    </row>
    <row r="77" spans="1:6" s="16" customFormat="1" ht="15">
      <c r="A77" s="75"/>
      <c r="B77" s="70"/>
      <c r="C77" s="71"/>
      <c r="D77" s="77"/>
      <c r="E77" s="72"/>
      <c r="F77" s="73"/>
    </row>
    <row r="78" spans="1:6" s="14" customFormat="1" ht="14.25">
      <c r="A78" s="61" t="s">
        <v>103</v>
      </c>
      <c r="B78" s="180" t="s">
        <v>87</v>
      </c>
      <c r="C78" s="181"/>
      <c r="D78" s="181"/>
      <c r="E78" s="181"/>
      <c r="F78" s="182"/>
    </row>
    <row r="79" spans="1:6" s="16" customFormat="1" ht="15">
      <c r="A79" s="74">
        <f>A75+1</f>
        <v>56</v>
      </c>
      <c r="B79" s="63" t="s">
        <v>88</v>
      </c>
      <c r="C79" s="64" t="s">
        <v>51</v>
      </c>
      <c r="D79" s="65">
        <v>172.27</v>
      </c>
      <c r="E79" s="65"/>
      <c r="F79" s="65">
        <f>E79*D79</f>
        <v>0</v>
      </c>
    </row>
    <row r="80" spans="1:6" s="16" customFormat="1" ht="15">
      <c r="A80" s="74">
        <f>A79+1</f>
        <v>57</v>
      </c>
      <c r="B80" s="63" t="s">
        <v>286</v>
      </c>
      <c r="C80" s="64" t="s">
        <v>51</v>
      </c>
      <c r="D80" s="65">
        <f>331.78+ 525.63-D79</f>
        <v>685.14</v>
      </c>
      <c r="E80" s="65"/>
      <c r="F80" s="65">
        <f>E80*D80</f>
        <v>0</v>
      </c>
    </row>
    <row r="81" spans="1:6" s="14" customFormat="1" ht="30">
      <c r="A81" s="74">
        <f t="shared" ref="A81:A104" si="8">A80+1</f>
        <v>58</v>
      </c>
      <c r="B81" s="63" t="s">
        <v>89</v>
      </c>
      <c r="C81" s="64" t="s">
        <v>51</v>
      </c>
      <c r="D81" s="65">
        <v>1</v>
      </c>
      <c r="E81" s="65"/>
      <c r="F81" s="65">
        <f>E81*D81</f>
        <v>0</v>
      </c>
    </row>
    <row r="82" spans="1:6" s="16" customFormat="1" ht="45">
      <c r="A82" s="74">
        <f t="shared" si="8"/>
        <v>59</v>
      </c>
      <c r="B82" s="63" t="s">
        <v>328</v>
      </c>
      <c r="C82" s="64" t="s">
        <v>51</v>
      </c>
      <c r="D82" s="65">
        <f>D79</f>
        <v>172.27</v>
      </c>
      <c r="E82" s="65"/>
      <c r="F82" s="65">
        <f t="shared" ref="F82:F104" si="9">E82*D82</f>
        <v>0</v>
      </c>
    </row>
    <row r="83" spans="1:6" s="14" customFormat="1" ht="15">
      <c r="A83" s="74">
        <f t="shared" si="8"/>
        <v>60</v>
      </c>
      <c r="B83" s="63" t="s">
        <v>73</v>
      </c>
      <c r="C83" s="64" t="s">
        <v>51</v>
      </c>
      <c r="D83" s="65">
        <v>2</v>
      </c>
      <c r="E83" s="65"/>
      <c r="F83" s="65">
        <f t="shared" si="9"/>
        <v>0</v>
      </c>
    </row>
    <row r="84" spans="1:6" s="14" customFormat="1" ht="15">
      <c r="A84" s="74">
        <f t="shared" si="8"/>
        <v>61</v>
      </c>
      <c r="B84" s="63" t="s">
        <v>74</v>
      </c>
      <c r="C84" s="64" t="s">
        <v>51</v>
      </c>
      <c r="D84" s="65">
        <f>D83</f>
        <v>2</v>
      </c>
      <c r="E84" s="65"/>
      <c r="F84" s="65">
        <f t="shared" si="9"/>
        <v>0</v>
      </c>
    </row>
    <row r="85" spans="1:6" s="22" customFormat="1" ht="30">
      <c r="A85" s="74">
        <f t="shared" si="8"/>
        <v>62</v>
      </c>
      <c r="B85" s="63" t="s">
        <v>80</v>
      </c>
      <c r="C85" s="64" t="s">
        <v>51</v>
      </c>
      <c r="D85" s="65">
        <f>D80</f>
        <v>685.14</v>
      </c>
      <c r="E85" s="65"/>
      <c r="F85" s="65">
        <f t="shared" si="9"/>
        <v>0</v>
      </c>
    </row>
    <row r="86" spans="1:6" s="16" customFormat="1" ht="15">
      <c r="A86" s="74">
        <f t="shared" si="8"/>
        <v>63</v>
      </c>
      <c r="B86" s="63" t="s">
        <v>90</v>
      </c>
      <c r="C86" s="64" t="s">
        <v>51</v>
      </c>
      <c r="D86" s="65">
        <f>D80</f>
        <v>685.14</v>
      </c>
      <c r="E86" s="65"/>
      <c r="F86" s="65">
        <f t="shared" si="9"/>
        <v>0</v>
      </c>
    </row>
    <row r="87" spans="1:6" s="16" customFormat="1" ht="15">
      <c r="A87" s="74">
        <f t="shared" si="8"/>
        <v>64</v>
      </c>
      <c r="B87" s="63" t="s">
        <v>91</v>
      </c>
      <c r="C87" s="64" t="s">
        <v>51</v>
      </c>
      <c r="D87" s="65">
        <f>D80</f>
        <v>685.14</v>
      </c>
      <c r="E87" s="65"/>
      <c r="F87" s="65">
        <f t="shared" si="9"/>
        <v>0</v>
      </c>
    </row>
    <row r="88" spans="1:6" s="14" customFormat="1" ht="15">
      <c r="A88" s="74">
        <f t="shared" si="8"/>
        <v>65</v>
      </c>
      <c r="B88" s="63" t="s">
        <v>92</v>
      </c>
      <c r="C88" s="64" t="s">
        <v>1</v>
      </c>
      <c r="D88" s="65">
        <v>8</v>
      </c>
      <c r="E88" s="65"/>
      <c r="F88" s="65">
        <f t="shared" si="9"/>
        <v>0</v>
      </c>
    </row>
    <row r="89" spans="1:6" s="14" customFormat="1" ht="75">
      <c r="A89" s="74">
        <f t="shared" si="8"/>
        <v>66</v>
      </c>
      <c r="B89" s="63" t="s">
        <v>297</v>
      </c>
      <c r="C89" s="64" t="s">
        <v>51</v>
      </c>
      <c r="D89" s="65">
        <v>56.25</v>
      </c>
      <c r="E89" s="65"/>
      <c r="F89" s="65">
        <f t="shared" si="9"/>
        <v>0</v>
      </c>
    </row>
    <row r="90" spans="1:6" s="14" customFormat="1" ht="120">
      <c r="A90" s="74">
        <f t="shared" si="8"/>
        <v>67</v>
      </c>
      <c r="B90" s="63" t="s">
        <v>281</v>
      </c>
      <c r="C90" s="64" t="s">
        <v>51</v>
      </c>
      <c r="D90" s="65">
        <v>16.600000000000001</v>
      </c>
      <c r="E90" s="65"/>
      <c r="F90" s="65">
        <f t="shared" si="9"/>
        <v>0</v>
      </c>
    </row>
    <row r="91" spans="1:6" s="14" customFormat="1" ht="120">
      <c r="A91" s="74">
        <f t="shared" si="8"/>
        <v>68</v>
      </c>
      <c r="B91" s="63" t="s">
        <v>282</v>
      </c>
      <c r="C91" s="64" t="s">
        <v>51</v>
      </c>
      <c r="D91" s="65">
        <v>7.1</v>
      </c>
      <c r="E91" s="65"/>
      <c r="F91" s="65">
        <f t="shared" si="9"/>
        <v>0</v>
      </c>
    </row>
    <row r="92" spans="1:6" s="14" customFormat="1" ht="90">
      <c r="A92" s="74">
        <f t="shared" si="8"/>
        <v>69</v>
      </c>
      <c r="B92" s="63" t="s">
        <v>357</v>
      </c>
      <c r="C92" s="64" t="s">
        <v>51</v>
      </c>
      <c r="D92" s="65">
        <v>25.17</v>
      </c>
      <c r="E92" s="65"/>
      <c r="F92" s="65">
        <f t="shared" si="9"/>
        <v>0</v>
      </c>
    </row>
    <row r="93" spans="1:6" s="23" customFormat="1" ht="45">
      <c r="A93" s="74">
        <f t="shared" si="8"/>
        <v>70</v>
      </c>
      <c r="B93" s="63" t="s">
        <v>93</v>
      </c>
      <c r="C93" s="64" t="s">
        <v>51</v>
      </c>
      <c r="D93" s="65">
        <v>33.880000000000003</v>
      </c>
      <c r="E93" s="65"/>
      <c r="F93" s="65">
        <f t="shared" si="9"/>
        <v>0</v>
      </c>
    </row>
    <row r="94" spans="1:6" s="23" customFormat="1" ht="45">
      <c r="A94" s="74">
        <f t="shared" si="8"/>
        <v>71</v>
      </c>
      <c r="B94" s="63" t="s">
        <v>287</v>
      </c>
      <c r="C94" s="64" t="s">
        <v>51</v>
      </c>
      <c r="D94" s="65">
        <v>23.1</v>
      </c>
      <c r="E94" s="65"/>
      <c r="F94" s="65">
        <f t="shared" si="9"/>
        <v>0</v>
      </c>
    </row>
    <row r="95" spans="1:6" s="16" customFormat="1" ht="30">
      <c r="A95" s="74">
        <f t="shared" si="8"/>
        <v>72</v>
      </c>
      <c r="B95" s="63" t="s">
        <v>94</v>
      </c>
      <c r="C95" s="64" t="s">
        <v>61</v>
      </c>
      <c r="D95" s="65">
        <v>2</v>
      </c>
      <c r="E95" s="65"/>
      <c r="F95" s="65">
        <f t="shared" si="9"/>
        <v>0</v>
      </c>
    </row>
    <row r="96" spans="1:6" s="16" customFormat="1" ht="30">
      <c r="A96" s="74">
        <f t="shared" si="8"/>
        <v>73</v>
      </c>
      <c r="B96" s="63" t="s">
        <v>95</v>
      </c>
      <c r="C96" s="64" t="s">
        <v>51</v>
      </c>
      <c r="D96" s="65">
        <f>22+7.1</f>
        <v>29.1</v>
      </c>
      <c r="E96" s="65"/>
      <c r="F96" s="65">
        <f t="shared" si="9"/>
        <v>0</v>
      </c>
    </row>
    <row r="97" spans="1:6" s="14" customFormat="1" ht="30">
      <c r="A97" s="74">
        <f t="shared" si="8"/>
        <v>74</v>
      </c>
      <c r="B97" s="63" t="s">
        <v>188</v>
      </c>
      <c r="C97" s="64" t="s">
        <v>1</v>
      </c>
      <c r="D97" s="65">
        <v>27.7</v>
      </c>
      <c r="E97" s="65"/>
      <c r="F97" s="65">
        <f t="shared" si="9"/>
        <v>0</v>
      </c>
    </row>
    <row r="98" spans="1:6" s="16" customFormat="1" ht="30">
      <c r="A98" s="74">
        <f t="shared" si="8"/>
        <v>75</v>
      </c>
      <c r="B98" s="63" t="s">
        <v>96</v>
      </c>
      <c r="C98" s="64" t="s">
        <v>51</v>
      </c>
      <c r="D98" s="65">
        <v>57.88</v>
      </c>
      <c r="E98" s="65"/>
      <c r="F98" s="65">
        <f t="shared" si="9"/>
        <v>0</v>
      </c>
    </row>
    <row r="99" spans="1:6" s="16" customFormat="1" ht="30">
      <c r="A99" s="74">
        <f t="shared" si="8"/>
        <v>76</v>
      </c>
      <c r="B99" s="63" t="s">
        <v>97</v>
      </c>
      <c r="C99" s="64" t="s">
        <v>16</v>
      </c>
      <c r="D99" s="65">
        <v>1</v>
      </c>
      <c r="E99" s="65"/>
      <c r="F99" s="65">
        <f t="shared" si="9"/>
        <v>0</v>
      </c>
    </row>
    <row r="100" spans="1:6" s="14" customFormat="1" ht="30">
      <c r="A100" s="74">
        <f t="shared" si="8"/>
        <v>77</v>
      </c>
      <c r="B100" s="63" t="s">
        <v>98</v>
      </c>
      <c r="C100" s="64" t="s">
        <v>51</v>
      </c>
      <c r="D100" s="65">
        <f>75.32*2</f>
        <v>150.63999999999999</v>
      </c>
      <c r="E100" s="65"/>
      <c r="F100" s="65">
        <f t="shared" si="9"/>
        <v>0</v>
      </c>
    </row>
    <row r="101" spans="1:6" s="14" customFormat="1" ht="30">
      <c r="A101" s="74">
        <f t="shared" si="8"/>
        <v>78</v>
      </c>
      <c r="B101" s="63" t="s">
        <v>99</v>
      </c>
      <c r="C101" s="64" t="s">
        <v>51</v>
      </c>
      <c r="D101" s="65">
        <f>75.32*2</f>
        <v>150.63999999999999</v>
      </c>
      <c r="E101" s="65"/>
      <c r="F101" s="65">
        <f t="shared" si="9"/>
        <v>0</v>
      </c>
    </row>
    <row r="102" spans="1:6" s="14" customFormat="1" ht="30">
      <c r="A102" s="74">
        <f t="shared" si="8"/>
        <v>79</v>
      </c>
      <c r="B102" s="63" t="s">
        <v>100</v>
      </c>
      <c r="C102" s="64" t="s">
        <v>1</v>
      </c>
      <c r="D102" s="65">
        <v>71.099999999999994</v>
      </c>
      <c r="E102" s="65"/>
      <c r="F102" s="65">
        <f t="shared" si="9"/>
        <v>0</v>
      </c>
    </row>
    <row r="103" spans="1:6" s="14" customFormat="1" ht="30">
      <c r="A103" s="74">
        <f t="shared" si="8"/>
        <v>80</v>
      </c>
      <c r="B103" s="63" t="s">
        <v>85</v>
      </c>
      <c r="C103" s="64" t="s">
        <v>51</v>
      </c>
      <c r="D103" s="65">
        <v>4</v>
      </c>
      <c r="E103" s="65"/>
      <c r="F103" s="65">
        <f t="shared" si="9"/>
        <v>0</v>
      </c>
    </row>
    <row r="104" spans="1:6" s="14" customFormat="1" ht="15">
      <c r="A104" s="74">
        <f t="shared" si="8"/>
        <v>81</v>
      </c>
      <c r="B104" s="63" t="s">
        <v>101</v>
      </c>
      <c r="C104" s="64" t="s">
        <v>51</v>
      </c>
      <c r="D104" s="65">
        <f>228.21+135.2</f>
        <v>363.40999999999997</v>
      </c>
      <c r="E104" s="65"/>
      <c r="F104" s="65">
        <f t="shared" si="9"/>
        <v>0</v>
      </c>
    </row>
    <row r="105" spans="1:6" s="16" customFormat="1" ht="15">
      <c r="A105" s="74"/>
      <c r="B105" s="68" t="s">
        <v>102</v>
      </c>
      <c r="C105" s="76"/>
      <c r="D105" s="77"/>
      <c r="E105" s="65"/>
      <c r="F105" s="69">
        <f>SUM(F79:F104)</f>
        <v>0</v>
      </c>
    </row>
    <row r="106" spans="1:6" s="16" customFormat="1" ht="15">
      <c r="A106" s="79"/>
      <c r="B106" s="70"/>
      <c r="C106" s="76"/>
      <c r="D106" s="77"/>
      <c r="E106" s="72"/>
      <c r="F106" s="73"/>
    </row>
    <row r="107" spans="1:6" s="14" customFormat="1" ht="14.25">
      <c r="A107" s="61" t="s">
        <v>338</v>
      </c>
      <c r="B107" s="180" t="s">
        <v>104</v>
      </c>
      <c r="C107" s="181"/>
      <c r="D107" s="181"/>
      <c r="E107" s="181"/>
      <c r="F107" s="182"/>
    </row>
    <row r="108" spans="1:6" s="14" customFormat="1" ht="15">
      <c r="A108" s="74">
        <f>A104+1</f>
        <v>82</v>
      </c>
      <c r="B108" s="63" t="s">
        <v>105</v>
      </c>
      <c r="C108" s="64" t="s">
        <v>51</v>
      </c>
      <c r="D108" s="65">
        <v>68.459999999999994</v>
      </c>
      <c r="E108" s="65"/>
      <c r="F108" s="65">
        <f>ROUND(D108*E108,2)</f>
        <v>0</v>
      </c>
    </row>
    <row r="109" spans="1:6" s="14" customFormat="1" ht="30">
      <c r="A109" s="74">
        <f>A108+1</f>
        <v>83</v>
      </c>
      <c r="B109" s="63" t="s">
        <v>106</v>
      </c>
      <c r="C109" s="64" t="s">
        <v>51</v>
      </c>
      <c r="D109" s="65">
        <f>D108</f>
        <v>68.459999999999994</v>
      </c>
      <c r="E109" s="65"/>
      <c r="F109" s="65">
        <f>ROUND(D109*E109,2)</f>
        <v>0</v>
      </c>
    </row>
    <row r="110" spans="1:6" s="14" customFormat="1" ht="30">
      <c r="A110" s="74">
        <f>A109+1</f>
        <v>84</v>
      </c>
      <c r="B110" s="63" t="s">
        <v>107</v>
      </c>
      <c r="C110" s="64" t="s">
        <v>1</v>
      </c>
      <c r="D110" s="65">
        <v>40.9</v>
      </c>
      <c r="E110" s="65"/>
      <c r="F110" s="65">
        <f>E110*D110</f>
        <v>0</v>
      </c>
    </row>
    <row r="111" spans="1:6" s="16" customFormat="1" ht="30">
      <c r="A111" s="74">
        <f>A110+1</f>
        <v>85</v>
      </c>
      <c r="B111" s="63" t="s">
        <v>108</v>
      </c>
      <c r="C111" s="64" t="s">
        <v>51</v>
      </c>
      <c r="D111" s="65">
        <f>103.86+68.46</f>
        <v>172.32</v>
      </c>
      <c r="E111" s="65"/>
      <c r="F111" s="65">
        <f>E111*D111</f>
        <v>0</v>
      </c>
    </row>
    <row r="112" spans="1:6" s="16" customFormat="1" ht="30">
      <c r="A112" s="74">
        <f>A111+1</f>
        <v>86</v>
      </c>
      <c r="B112" s="63" t="s">
        <v>109</v>
      </c>
      <c r="C112" s="64" t="s">
        <v>51</v>
      </c>
      <c r="D112" s="65">
        <f>D111</f>
        <v>172.32</v>
      </c>
      <c r="E112" s="65"/>
      <c r="F112" s="65">
        <f>E112*D112</f>
        <v>0</v>
      </c>
    </row>
    <row r="113" spans="1:6" s="16" customFormat="1" ht="60">
      <c r="A113" s="74">
        <f>A112+1</f>
        <v>87</v>
      </c>
      <c r="B113" s="63" t="s">
        <v>329</v>
      </c>
      <c r="C113" s="64" t="s">
        <v>51</v>
      </c>
      <c r="D113" s="65">
        <v>8.4700000000000006</v>
      </c>
      <c r="E113" s="65"/>
      <c r="F113" s="65">
        <f>ROUND(D113*E113,2)</f>
        <v>0</v>
      </c>
    </row>
    <row r="114" spans="1:6" s="16" customFormat="1" ht="15">
      <c r="A114" s="75"/>
      <c r="B114" s="68" t="s">
        <v>110</v>
      </c>
      <c r="C114" s="76"/>
      <c r="D114" s="77"/>
      <c r="E114" s="65"/>
      <c r="F114" s="69">
        <f>SUM(F108:F113)</f>
        <v>0</v>
      </c>
    </row>
    <row r="115" spans="1:6" s="16" customFormat="1" ht="15">
      <c r="A115" s="75"/>
      <c r="B115" s="70"/>
      <c r="C115" s="76"/>
      <c r="D115" s="77"/>
      <c r="E115" s="72"/>
      <c r="F115" s="73"/>
    </row>
    <row r="116" spans="1:6" s="14" customFormat="1" ht="14.25">
      <c r="A116" s="61" t="s">
        <v>116</v>
      </c>
      <c r="B116" s="180" t="s">
        <v>111</v>
      </c>
      <c r="C116" s="181"/>
      <c r="D116" s="181"/>
      <c r="E116" s="181"/>
      <c r="F116" s="182"/>
    </row>
    <row r="117" spans="1:6" s="14" customFormat="1" ht="15">
      <c r="A117" s="74">
        <f>A113+1</f>
        <v>88</v>
      </c>
      <c r="B117" s="63" t="s">
        <v>289</v>
      </c>
      <c r="C117" s="64" t="s">
        <v>51</v>
      </c>
      <c r="D117" s="65">
        <v>82.61</v>
      </c>
      <c r="E117" s="65"/>
      <c r="F117" s="65">
        <f>ROUND(D117*E117,2)</f>
        <v>0</v>
      </c>
    </row>
    <row r="118" spans="1:6" s="14" customFormat="1" ht="15">
      <c r="A118" s="74">
        <f>A117+1</f>
        <v>89</v>
      </c>
      <c r="B118" s="63" t="s">
        <v>290</v>
      </c>
      <c r="C118" s="64" t="s">
        <v>51</v>
      </c>
      <c r="D118" s="65">
        <v>82.61</v>
      </c>
      <c r="E118" s="65"/>
      <c r="F118" s="65">
        <f t="shared" ref="F118:F132" si="10">ROUND(D118*E118,2)</f>
        <v>0</v>
      </c>
    </row>
    <row r="119" spans="1:6" s="16" customFormat="1" ht="75">
      <c r="A119" s="74">
        <f t="shared" ref="A119:A132" si="11">A118+1</f>
        <v>90</v>
      </c>
      <c r="B119" s="63" t="s">
        <v>330</v>
      </c>
      <c r="C119" s="64" t="s">
        <v>51</v>
      </c>
      <c r="D119" s="65">
        <v>9.77</v>
      </c>
      <c r="E119" s="65"/>
      <c r="F119" s="65">
        <f t="shared" si="10"/>
        <v>0</v>
      </c>
    </row>
    <row r="120" spans="1:6" s="24" customFormat="1" ht="15">
      <c r="A120" s="74">
        <f t="shared" si="11"/>
        <v>91</v>
      </c>
      <c r="B120" s="63" t="s">
        <v>112</v>
      </c>
      <c r="C120" s="64" t="s">
        <v>61</v>
      </c>
      <c r="D120" s="65">
        <v>2.2999999999999998</v>
      </c>
      <c r="E120" s="65"/>
      <c r="F120" s="65">
        <f t="shared" si="10"/>
        <v>0</v>
      </c>
    </row>
    <row r="121" spans="1:6" s="25" customFormat="1" ht="30">
      <c r="A121" s="74">
        <f t="shared" si="11"/>
        <v>92</v>
      </c>
      <c r="B121" s="63" t="s">
        <v>190</v>
      </c>
      <c r="C121" s="64" t="s">
        <v>51</v>
      </c>
      <c r="D121" s="65">
        <v>16.559999999999999</v>
      </c>
      <c r="E121" s="65"/>
      <c r="F121" s="65">
        <f t="shared" si="10"/>
        <v>0</v>
      </c>
    </row>
    <row r="122" spans="1:6" s="16" customFormat="1" ht="15">
      <c r="A122" s="74">
        <f t="shared" si="11"/>
        <v>93</v>
      </c>
      <c r="B122" s="63" t="s">
        <v>79</v>
      </c>
      <c r="C122" s="64" t="s">
        <v>51</v>
      </c>
      <c r="D122" s="65">
        <f>227.38+72.95</f>
        <v>300.33</v>
      </c>
      <c r="E122" s="65"/>
      <c r="F122" s="65">
        <f t="shared" si="10"/>
        <v>0</v>
      </c>
    </row>
    <row r="123" spans="1:6" s="14" customFormat="1" ht="15">
      <c r="A123" s="74">
        <f t="shared" si="11"/>
        <v>94</v>
      </c>
      <c r="B123" s="63" t="s">
        <v>73</v>
      </c>
      <c r="C123" s="64" t="s">
        <v>51</v>
      </c>
      <c r="D123" s="65">
        <v>2</v>
      </c>
      <c r="E123" s="65"/>
      <c r="F123" s="65">
        <f t="shared" si="10"/>
        <v>0</v>
      </c>
    </row>
    <row r="124" spans="1:6" s="14" customFormat="1" ht="15">
      <c r="A124" s="74">
        <f t="shared" si="11"/>
        <v>95</v>
      </c>
      <c r="B124" s="63" t="s">
        <v>74</v>
      </c>
      <c r="C124" s="64" t="s">
        <v>51</v>
      </c>
      <c r="D124" s="65">
        <f>D123</f>
        <v>2</v>
      </c>
      <c r="E124" s="65"/>
      <c r="F124" s="65">
        <f t="shared" si="10"/>
        <v>0</v>
      </c>
    </row>
    <row r="125" spans="1:6" s="14" customFormat="1" ht="30">
      <c r="A125" s="74">
        <f t="shared" si="11"/>
        <v>96</v>
      </c>
      <c r="B125" s="63" t="s">
        <v>113</v>
      </c>
      <c r="C125" s="64" t="s">
        <v>51</v>
      </c>
      <c r="D125" s="65">
        <v>1</v>
      </c>
      <c r="E125" s="65"/>
      <c r="F125" s="65">
        <f t="shared" si="10"/>
        <v>0</v>
      </c>
    </row>
    <row r="126" spans="1:6" s="16" customFormat="1" ht="30">
      <c r="A126" s="74">
        <f t="shared" si="11"/>
        <v>97</v>
      </c>
      <c r="B126" s="63" t="s">
        <v>80</v>
      </c>
      <c r="C126" s="64" t="s">
        <v>51</v>
      </c>
      <c r="D126" s="65">
        <f>D122</f>
        <v>300.33</v>
      </c>
      <c r="E126" s="65"/>
      <c r="F126" s="65">
        <f t="shared" si="10"/>
        <v>0</v>
      </c>
    </row>
    <row r="127" spans="1:6" s="16" customFormat="1" ht="15">
      <c r="A127" s="74">
        <f t="shared" si="11"/>
        <v>98</v>
      </c>
      <c r="B127" s="63" t="s">
        <v>90</v>
      </c>
      <c r="C127" s="64" t="s">
        <v>51</v>
      </c>
      <c r="D127" s="65">
        <f>D122</f>
        <v>300.33</v>
      </c>
      <c r="E127" s="65"/>
      <c r="F127" s="65">
        <f t="shared" si="10"/>
        <v>0</v>
      </c>
    </row>
    <row r="128" spans="1:6" s="16" customFormat="1" ht="15">
      <c r="A128" s="74">
        <f t="shared" si="11"/>
        <v>99</v>
      </c>
      <c r="B128" s="63" t="s">
        <v>82</v>
      </c>
      <c r="C128" s="64" t="s">
        <v>51</v>
      </c>
      <c r="D128" s="65">
        <f>D122</f>
        <v>300.33</v>
      </c>
      <c r="E128" s="65"/>
      <c r="F128" s="65">
        <f t="shared" si="10"/>
        <v>0</v>
      </c>
    </row>
    <row r="129" spans="1:6" s="16" customFormat="1" ht="30">
      <c r="A129" s="74">
        <f t="shared" si="11"/>
        <v>100</v>
      </c>
      <c r="B129" s="63" t="s">
        <v>291</v>
      </c>
      <c r="C129" s="64" t="s">
        <v>51</v>
      </c>
      <c r="D129" s="65">
        <v>12</v>
      </c>
      <c r="E129" s="65"/>
      <c r="F129" s="65">
        <f t="shared" si="10"/>
        <v>0</v>
      </c>
    </row>
    <row r="130" spans="1:6" s="16" customFormat="1" ht="30">
      <c r="A130" s="74">
        <f t="shared" si="11"/>
        <v>101</v>
      </c>
      <c r="B130" s="63" t="s">
        <v>292</v>
      </c>
      <c r="C130" s="64" t="s">
        <v>51</v>
      </c>
      <c r="D130" s="65">
        <v>81</v>
      </c>
      <c r="E130" s="65"/>
      <c r="F130" s="65">
        <f t="shared" si="10"/>
        <v>0</v>
      </c>
    </row>
    <row r="131" spans="1:6" s="14" customFormat="1" ht="30">
      <c r="A131" s="74">
        <f t="shared" si="11"/>
        <v>102</v>
      </c>
      <c r="B131" s="63" t="s">
        <v>114</v>
      </c>
      <c r="C131" s="64" t="s">
        <v>51</v>
      </c>
      <c r="D131" s="65">
        <v>93</v>
      </c>
      <c r="E131" s="65"/>
      <c r="F131" s="65">
        <f t="shared" si="10"/>
        <v>0</v>
      </c>
    </row>
    <row r="132" spans="1:6" s="14" customFormat="1" ht="30">
      <c r="A132" s="74">
        <f t="shared" si="11"/>
        <v>103</v>
      </c>
      <c r="B132" s="63" t="s">
        <v>67</v>
      </c>
      <c r="C132" s="64" t="s">
        <v>1</v>
      </c>
      <c r="D132" s="65">
        <v>159.4</v>
      </c>
      <c r="E132" s="65"/>
      <c r="F132" s="65">
        <f t="shared" si="10"/>
        <v>0</v>
      </c>
    </row>
    <row r="133" spans="1:6" s="16" customFormat="1" ht="15">
      <c r="A133" s="75"/>
      <c r="B133" s="68" t="s">
        <v>115</v>
      </c>
      <c r="C133" s="76"/>
      <c r="D133" s="77"/>
      <c r="E133" s="65"/>
      <c r="F133" s="69">
        <f>SUM(F117:F132)</f>
        <v>0</v>
      </c>
    </row>
    <row r="134" spans="1:6" s="16" customFormat="1" ht="15">
      <c r="A134" s="75"/>
      <c r="B134" s="70"/>
      <c r="C134" s="76"/>
      <c r="D134" s="77"/>
      <c r="E134" s="72"/>
      <c r="F134" s="73"/>
    </row>
    <row r="135" spans="1:6" s="14" customFormat="1" ht="14.25">
      <c r="A135" s="61" t="s">
        <v>128</v>
      </c>
      <c r="B135" s="180" t="s">
        <v>117</v>
      </c>
      <c r="C135" s="181"/>
      <c r="D135" s="181"/>
      <c r="E135" s="181"/>
      <c r="F135" s="182"/>
    </row>
    <row r="136" spans="1:6" s="14" customFormat="1" ht="30">
      <c r="A136" s="74">
        <f>A132+1</f>
        <v>104</v>
      </c>
      <c r="B136" s="63" t="s">
        <v>118</v>
      </c>
      <c r="C136" s="64" t="s">
        <v>51</v>
      </c>
      <c r="D136" s="65">
        <v>35.119999999999997</v>
      </c>
      <c r="E136" s="65"/>
      <c r="F136" s="65">
        <f>ROUND(D136*E136,2)</f>
        <v>0</v>
      </c>
    </row>
    <row r="137" spans="1:6" s="14" customFormat="1" ht="30">
      <c r="A137" s="74">
        <f>A136+1</f>
        <v>105</v>
      </c>
      <c r="B137" s="63" t="s">
        <v>119</v>
      </c>
      <c r="C137" s="64" t="s">
        <v>51</v>
      </c>
      <c r="D137" s="65">
        <v>10.33</v>
      </c>
      <c r="E137" s="65"/>
      <c r="F137" s="65">
        <f t="shared" ref="F137:F154" si="12">ROUND(D137*E137,2)</f>
        <v>0</v>
      </c>
    </row>
    <row r="138" spans="1:6" s="14" customFormat="1" ht="30">
      <c r="A138" s="74">
        <f t="shared" ref="A138:A154" si="13">A137+1</f>
        <v>106</v>
      </c>
      <c r="B138" s="63" t="s">
        <v>120</v>
      </c>
      <c r="C138" s="64" t="s">
        <v>51</v>
      </c>
      <c r="D138" s="65">
        <f>D137+D136</f>
        <v>45.449999999999996</v>
      </c>
      <c r="E138" s="65"/>
      <c r="F138" s="65">
        <f t="shared" si="12"/>
        <v>0</v>
      </c>
    </row>
    <row r="139" spans="1:6" s="14" customFormat="1" ht="30">
      <c r="A139" s="74">
        <f t="shared" si="13"/>
        <v>107</v>
      </c>
      <c r="B139" s="63" t="s">
        <v>121</v>
      </c>
      <c r="C139" s="64" t="s">
        <v>1</v>
      </c>
      <c r="D139" s="65">
        <v>72.2</v>
      </c>
      <c r="E139" s="65"/>
      <c r="F139" s="65">
        <f t="shared" si="12"/>
        <v>0</v>
      </c>
    </row>
    <row r="140" spans="1:6" s="16" customFormat="1" ht="15">
      <c r="A140" s="74">
        <f t="shared" si="13"/>
        <v>108</v>
      </c>
      <c r="B140" s="63" t="s">
        <v>286</v>
      </c>
      <c r="C140" s="64" t="s">
        <v>51</v>
      </c>
      <c r="D140" s="65">
        <v>473.62</v>
      </c>
      <c r="E140" s="65"/>
      <c r="F140" s="65">
        <f t="shared" si="12"/>
        <v>0</v>
      </c>
    </row>
    <row r="141" spans="1:6" s="14" customFormat="1" ht="15">
      <c r="A141" s="74">
        <f t="shared" si="13"/>
        <v>109</v>
      </c>
      <c r="B141" s="63" t="s">
        <v>73</v>
      </c>
      <c r="C141" s="64" t="s">
        <v>51</v>
      </c>
      <c r="D141" s="65">
        <v>2</v>
      </c>
      <c r="E141" s="65"/>
      <c r="F141" s="65">
        <f t="shared" si="12"/>
        <v>0</v>
      </c>
    </row>
    <row r="142" spans="1:6" s="14" customFormat="1" ht="15">
      <c r="A142" s="74">
        <f t="shared" si="13"/>
        <v>110</v>
      </c>
      <c r="B142" s="63" t="s">
        <v>74</v>
      </c>
      <c r="C142" s="64" t="s">
        <v>51</v>
      </c>
      <c r="D142" s="65">
        <f>D141</f>
        <v>2</v>
      </c>
      <c r="E142" s="65"/>
      <c r="F142" s="65">
        <f t="shared" si="12"/>
        <v>0</v>
      </c>
    </row>
    <row r="143" spans="1:6" s="16" customFormat="1" ht="30">
      <c r="A143" s="74">
        <f t="shared" si="13"/>
        <v>111</v>
      </c>
      <c r="B143" s="63" t="s">
        <v>80</v>
      </c>
      <c r="C143" s="64" t="s">
        <v>51</v>
      </c>
      <c r="D143" s="65">
        <f>D140</f>
        <v>473.62</v>
      </c>
      <c r="E143" s="65"/>
      <c r="F143" s="65">
        <f t="shared" si="12"/>
        <v>0</v>
      </c>
    </row>
    <row r="144" spans="1:6" s="16" customFormat="1" ht="15">
      <c r="A144" s="74">
        <f t="shared" si="13"/>
        <v>112</v>
      </c>
      <c r="B144" s="63" t="s">
        <v>90</v>
      </c>
      <c r="C144" s="64" t="s">
        <v>51</v>
      </c>
      <c r="D144" s="65">
        <f>D140</f>
        <v>473.62</v>
      </c>
      <c r="E144" s="65"/>
      <c r="F144" s="65">
        <f t="shared" si="12"/>
        <v>0</v>
      </c>
    </row>
    <row r="145" spans="1:6" s="16" customFormat="1" ht="15">
      <c r="A145" s="74">
        <f t="shared" si="13"/>
        <v>113</v>
      </c>
      <c r="B145" s="63" t="s">
        <v>82</v>
      </c>
      <c r="C145" s="64" t="s">
        <v>51</v>
      </c>
      <c r="D145" s="65">
        <f>D140-D146</f>
        <v>407.90571428571428</v>
      </c>
      <c r="E145" s="65"/>
      <c r="F145" s="65">
        <f t="shared" si="12"/>
        <v>0</v>
      </c>
    </row>
    <row r="146" spans="1:6" s="14" customFormat="1" ht="30">
      <c r="A146" s="74">
        <f t="shared" si="13"/>
        <v>114</v>
      </c>
      <c r="B146" s="63" t="s">
        <v>122</v>
      </c>
      <c r="C146" s="64" t="s">
        <v>51</v>
      </c>
      <c r="D146" s="65">
        <f>D147/1.4*1.6</f>
        <v>65.714285714285722</v>
      </c>
      <c r="E146" s="65"/>
      <c r="F146" s="65">
        <f t="shared" si="12"/>
        <v>0</v>
      </c>
    </row>
    <row r="147" spans="1:6" s="14" customFormat="1" ht="15">
      <c r="A147" s="74">
        <f t="shared" si="13"/>
        <v>115</v>
      </c>
      <c r="B147" s="63" t="s">
        <v>123</v>
      </c>
      <c r="C147" s="64" t="s">
        <v>51</v>
      </c>
      <c r="D147" s="65">
        <v>57.5</v>
      </c>
      <c r="E147" s="65"/>
      <c r="F147" s="65">
        <f t="shared" si="12"/>
        <v>0</v>
      </c>
    </row>
    <row r="148" spans="1:6" s="14" customFormat="1" ht="30">
      <c r="A148" s="74">
        <f t="shared" si="13"/>
        <v>116</v>
      </c>
      <c r="B148" s="63" t="s">
        <v>124</v>
      </c>
      <c r="C148" s="64" t="s">
        <v>51</v>
      </c>
      <c r="D148" s="65">
        <v>5</v>
      </c>
      <c r="E148" s="65"/>
      <c r="F148" s="65">
        <f t="shared" si="12"/>
        <v>0</v>
      </c>
    </row>
    <row r="149" spans="1:6" s="14" customFormat="1" ht="30">
      <c r="A149" s="74">
        <f t="shared" si="13"/>
        <v>117</v>
      </c>
      <c r="B149" s="63" t="s">
        <v>291</v>
      </c>
      <c r="C149" s="64" t="s">
        <v>51</v>
      </c>
      <c r="D149" s="65">
        <v>8</v>
      </c>
      <c r="E149" s="65"/>
      <c r="F149" s="65">
        <f t="shared" si="12"/>
        <v>0</v>
      </c>
    </row>
    <row r="150" spans="1:6" s="14" customFormat="1" ht="30">
      <c r="A150" s="74">
        <f t="shared" si="13"/>
        <v>118</v>
      </c>
      <c r="B150" s="63" t="s">
        <v>292</v>
      </c>
      <c r="C150" s="64" t="s">
        <v>51</v>
      </c>
      <c r="D150" s="65">
        <v>28.08</v>
      </c>
      <c r="E150" s="65"/>
      <c r="F150" s="65">
        <f t="shared" si="12"/>
        <v>0</v>
      </c>
    </row>
    <row r="151" spans="1:6" s="14" customFormat="1" ht="30">
      <c r="A151" s="74">
        <f t="shared" si="13"/>
        <v>119</v>
      </c>
      <c r="B151" s="63" t="s">
        <v>114</v>
      </c>
      <c r="C151" s="64" t="s">
        <v>51</v>
      </c>
      <c r="D151" s="65">
        <v>36.08</v>
      </c>
      <c r="E151" s="65"/>
      <c r="F151" s="65">
        <f t="shared" si="12"/>
        <v>0</v>
      </c>
    </row>
    <row r="152" spans="1:6" s="14" customFormat="1" ht="30">
      <c r="A152" s="74">
        <f t="shared" si="13"/>
        <v>120</v>
      </c>
      <c r="B152" s="63" t="s">
        <v>67</v>
      </c>
      <c r="C152" s="64" t="s">
        <v>1</v>
      </c>
      <c r="D152" s="65">
        <v>34.9</v>
      </c>
      <c r="E152" s="65"/>
      <c r="F152" s="65">
        <f t="shared" si="12"/>
        <v>0</v>
      </c>
    </row>
    <row r="153" spans="1:6" s="26" customFormat="1" ht="30">
      <c r="A153" s="74">
        <f t="shared" si="13"/>
        <v>121</v>
      </c>
      <c r="B153" s="63" t="s">
        <v>125</v>
      </c>
      <c r="C153" s="64" t="s">
        <v>1</v>
      </c>
      <c r="D153" s="65">
        <v>4</v>
      </c>
      <c r="E153" s="65"/>
      <c r="F153" s="65">
        <f t="shared" si="12"/>
        <v>0</v>
      </c>
    </row>
    <row r="154" spans="1:6" s="18" customFormat="1" ht="30">
      <c r="A154" s="74">
        <f t="shared" si="13"/>
        <v>122</v>
      </c>
      <c r="B154" s="63" t="s">
        <v>126</v>
      </c>
      <c r="C154" s="64" t="s">
        <v>51</v>
      </c>
      <c r="D154" s="65">
        <v>47.25</v>
      </c>
      <c r="E154" s="65"/>
      <c r="F154" s="65">
        <f t="shared" si="12"/>
        <v>0</v>
      </c>
    </row>
    <row r="155" spans="1:6" s="16" customFormat="1" ht="28.5">
      <c r="A155" s="75"/>
      <c r="B155" s="68" t="s">
        <v>127</v>
      </c>
      <c r="C155" s="76"/>
      <c r="D155" s="77"/>
      <c r="E155" s="65"/>
      <c r="F155" s="69">
        <f>SUM(F136:F154)</f>
        <v>0</v>
      </c>
    </row>
    <row r="156" spans="1:6" s="16" customFormat="1" ht="15">
      <c r="A156" s="75"/>
      <c r="B156" s="70"/>
      <c r="C156" s="76"/>
      <c r="D156" s="77"/>
      <c r="E156" s="72"/>
      <c r="F156" s="73"/>
    </row>
    <row r="157" spans="1:6" s="14" customFormat="1" ht="14.25">
      <c r="A157" s="61" t="s">
        <v>160</v>
      </c>
      <c r="B157" s="180" t="s">
        <v>129</v>
      </c>
      <c r="C157" s="181"/>
      <c r="D157" s="181"/>
      <c r="E157" s="181"/>
      <c r="F157" s="182"/>
    </row>
    <row r="158" spans="1:6" s="14" customFormat="1" ht="30">
      <c r="A158" s="74">
        <f>A154+1</f>
        <v>123</v>
      </c>
      <c r="B158" s="63" t="s">
        <v>119</v>
      </c>
      <c r="C158" s="64" t="s">
        <v>51</v>
      </c>
      <c r="D158" s="65">
        <v>10.33</v>
      </c>
      <c r="E158" s="65"/>
      <c r="F158" s="65">
        <f>ROUND(D158*E158,2)</f>
        <v>0</v>
      </c>
    </row>
    <row r="159" spans="1:6" s="14" customFormat="1" ht="30">
      <c r="A159" s="74">
        <f>A158+1</f>
        <v>124</v>
      </c>
      <c r="B159" s="63" t="s">
        <v>130</v>
      </c>
      <c r="C159" s="64" t="s">
        <v>51</v>
      </c>
      <c r="D159" s="65">
        <f>D158</f>
        <v>10.33</v>
      </c>
      <c r="E159" s="65"/>
      <c r="F159" s="65">
        <f t="shared" ref="F159:F175" si="14">ROUND(D159*E159,2)</f>
        <v>0</v>
      </c>
    </row>
    <row r="160" spans="1:6" s="16" customFormat="1" ht="15">
      <c r="A160" s="74">
        <f t="shared" ref="A160:A175" si="15">A159+1</f>
        <v>125</v>
      </c>
      <c r="B160" s="63" t="s">
        <v>286</v>
      </c>
      <c r="C160" s="64" t="s">
        <v>51</v>
      </c>
      <c r="D160" s="65">
        <f>501.19+135.13+65.71</f>
        <v>702.03</v>
      </c>
      <c r="E160" s="65"/>
      <c r="F160" s="65">
        <f t="shared" si="14"/>
        <v>0</v>
      </c>
    </row>
    <row r="161" spans="1:6" s="14" customFormat="1" ht="15">
      <c r="A161" s="74">
        <f t="shared" si="15"/>
        <v>126</v>
      </c>
      <c r="B161" s="63" t="s">
        <v>73</v>
      </c>
      <c r="C161" s="64" t="s">
        <v>51</v>
      </c>
      <c r="D161" s="65">
        <v>2</v>
      </c>
      <c r="E161" s="65"/>
      <c r="F161" s="65">
        <f t="shared" si="14"/>
        <v>0</v>
      </c>
    </row>
    <row r="162" spans="1:6" s="14" customFormat="1" ht="15">
      <c r="A162" s="74">
        <f t="shared" si="15"/>
        <v>127</v>
      </c>
      <c r="B162" s="63" t="s">
        <v>74</v>
      </c>
      <c r="C162" s="64" t="s">
        <v>51</v>
      </c>
      <c r="D162" s="65">
        <f>D161</f>
        <v>2</v>
      </c>
      <c r="E162" s="65"/>
      <c r="F162" s="65">
        <f t="shared" si="14"/>
        <v>0</v>
      </c>
    </row>
    <row r="163" spans="1:6" s="16" customFormat="1" ht="30">
      <c r="A163" s="74">
        <f t="shared" si="15"/>
        <v>128</v>
      </c>
      <c r="B163" s="63" t="s">
        <v>80</v>
      </c>
      <c r="C163" s="64" t="s">
        <v>51</v>
      </c>
      <c r="D163" s="65">
        <f>D160</f>
        <v>702.03</v>
      </c>
      <c r="E163" s="65"/>
      <c r="F163" s="65">
        <f t="shared" si="14"/>
        <v>0</v>
      </c>
    </row>
    <row r="164" spans="1:6" s="16" customFormat="1" ht="15">
      <c r="A164" s="74">
        <f t="shared" si="15"/>
        <v>129</v>
      </c>
      <c r="B164" s="63" t="s">
        <v>90</v>
      </c>
      <c r="C164" s="64" t="s">
        <v>51</v>
      </c>
      <c r="D164" s="65">
        <f>D160</f>
        <v>702.03</v>
      </c>
      <c r="E164" s="65"/>
      <c r="F164" s="65">
        <f t="shared" si="14"/>
        <v>0</v>
      </c>
    </row>
    <row r="165" spans="1:6" s="16" customFormat="1" ht="15">
      <c r="A165" s="74">
        <f t="shared" si="15"/>
        <v>130</v>
      </c>
      <c r="B165" s="63" t="s">
        <v>82</v>
      </c>
      <c r="C165" s="64" t="s">
        <v>51</v>
      </c>
      <c r="D165" s="65">
        <f>D160-D166</f>
        <v>636.31571428571419</v>
      </c>
      <c r="E165" s="65"/>
      <c r="F165" s="65">
        <f t="shared" si="14"/>
        <v>0</v>
      </c>
    </row>
    <row r="166" spans="1:6" s="14" customFormat="1" ht="30">
      <c r="A166" s="74">
        <f t="shared" si="15"/>
        <v>131</v>
      </c>
      <c r="B166" s="63" t="s">
        <v>122</v>
      </c>
      <c r="C166" s="64" t="s">
        <v>51</v>
      </c>
      <c r="D166" s="65">
        <f>D167/1.4*1.6</f>
        <v>65.714285714285722</v>
      </c>
      <c r="E166" s="65"/>
      <c r="F166" s="65">
        <f t="shared" si="14"/>
        <v>0</v>
      </c>
    </row>
    <row r="167" spans="1:6" s="14" customFormat="1" ht="15">
      <c r="A167" s="74">
        <f t="shared" si="15"/>
        <v>132</v>
      </c>
      <c r="B167" s="63" t="s">
        <v>123</v>
      </c>
      <c r="C167" s="64" t="s">
        <v>51</v>
      </c>
      <c r="D167" s="65">
        <v>57.5</v>
      </c>
      <c r="E167" s="65"/>
      <c r="F167" s="65">
        <f t="shared" si="14"/>
        <v>0</v>
      </c>
    </row>
    <row r="168" spans="1:6" s="14" customFormat="1" ht="30">
      <c r="A168" s="74">
        <f t="shared" si="15"/>
        <v>133</v>
      </c>
      <c r="B168" s="63" t="s">
        <v>124</v>
      </c>
      <c r="C168" s="64" t="s">
        <v>51</v>
      </c>
      <c r="D168" s="65">
        <v>5</v>
      </c>
      <c r="E168" s="65"/>
      <c r="F168" s="65">
        <f t="shared" si="14"/>
        <v>0</v>
      </c>
    </row>
    <row r="169" spans="1:6" s="14" customFormat="1" ht="30">
      <c r="A169" s="74">
        <f t="shared" si="15"/>
        <v>134</v>
      </c>
      <c r="B169" s="63" t="s">
        <v>291</v>
      </c>
      <c r="C169" s="64" t="s">
        <v>51</v>
      </c>
      <c r="D169" s="65">
        <v>16</v>
      </c>
      <c r="E169" s="65"/>
      <c r="F169" s="65">
        <f t="shared" si="14"/>
        <v>0</v>
      </c>
    </row>
    <row r="170" spans="1:6" s="14" customFormat="1" ht="30">
      <c r="A170" s="74">
        <f t="shared" si="15"/>
        <v>135</v>
      </c>
      <c r="B170" s="63" t="s">
        <v>292</v>
      </c>
      <c r="C170" s="64" t="s">
        <v>51</v>
      </c>
      <c r="D170" s="65">
        <v>68.3</v>
      </c>
      <c r="E170" s="65"/>
      <c r="F170" s="65">
        <f t="shared" si="14"/>
        <v>0</v>
      </c>
    </row>
    <row r="171" spans="1:6" s="14" customFormat="1" ht="30">
      <c r="A171" s="74">
        <f t="shared" si="15"/>
        <v>136</v>
      </c>
      <c r="B171" s="63" t="s">
        <v>114</v>
      </c>
      <c r="C171" s="64" t="s">
        <v>51</v>
      </c>
      <c r="D171" s="65">
        <v>84.3</v>
      </c>
      <c r="E171" s="65"/>
      <c r="F171" s="65">
        <f t="shared" si="14"/>
        <v>0</v>
      </c>
    </row>
    <row r="172" spans="1:6" s="14" customFormat="1" ht="30">
      <c r="A172" s="74">
        <f t="shared" si="15"/>
        <v>137</v>
      </c>
      <c r="B172" s="63" t="s">
        <v>67</v>
      </c>
      <c r="C172" s="64" t="s">
        <v>1</v>
      </c>
      <c r="D172" s="65">
        <v>60.78</v>
      </c>
      <c r="E172" s="65"/>
      <c r="F172" s="65">
        <f t="shared" si="14"/>
        <v>0</v>
      </c>
    </row>
    <row r="173" spans="1:6" s="14" customFormat="1" ht="45">
      <c r="A173" s="74">
        <f t="shared" si="15"/>
        <v>138</v>
      </c>
      <c r="B173" s="63" t="s">
        <v>294</v>
      </c>
      <c r="C173" s="64" t="s">
        <v>1</v>
      </c>
      <c r="D173" s="65">
        <v>67</v>
      </c>
      <c r="E173" s="65"/>
      <c r="F173" s="65">
        <f t="shared" si="14"/>
        <v>0</v>
      </c>
    </row>
    <row r="174" spans="1:6" s="26" customFormat="1" ht="30">
      <c r="A174" s="74">
        <f t="shared" si="15"/>
        <v>139</v>
      </c>
      <c r="B174" s="63" t="s">
        <v>125</v>
      </c>
      <c r="C174" s="64" t="s">
        <v>1</v>
      </c>
      <c r="D174" s="65">
        <v>6</v>
      </c>
      <c r="E174" s="65"/>
      <c r="F174" s="65">
        <f t="shared" si="14"/>
        <v>0</v>
      </c>
    </row>
    <row r="175" spans="1:6" s="18" customFormat="1" ht="30">
      <c r="A175" s="74">
        <f t="shared" si="15"/>
        <v>140</v>
      </c>
      <c r="B175" s="63" t="s">
        <v>126</v>
      </c>
      <c r="C175" s="64" t="s">
        <v>51</v>
      </c>
      <c r="D175" s="65">
        <v>35.46</v>
      </c>
      <c r="E175" s="65"/>
      <c r="F175" s="65">
        <f t="shared" si="14"/>
        <v>0</v>
      </c>
    </row>
    <row r="176" spans="1:6" s="16" customFormat="1" ht="15">
      <c r="A176" s="80"/>
      <c r="B176" s="81" t="s">
        <v>342</v>
      </c>
      <c r="C176" s="82"/>
      <c r="D176" s="72"/>
      <c r="E176" s="65"/>
      <c r="F176" s="69">
        <f>SUM(F158:F175)</f>
        <v>0</v>
      </c>
    </row>
    <row r="177" spans="1:6" s="16" customFormat="1" ht="15">
      <c r="A177" s="83"/>
      <c r="B177" s="84"/>
      <c r="C177" s="82"/>
      <c r="D177" s="72"/>
      <c r="E177" s="72"/>
      <c r="F177" s="73"/>
    </row>
    <row r="178" spans="1:6" s="14" customFormat="1" ht="14.25">
      <c r="A178" s="85" t="s">
        <v>193</v>
      </c>
      <c r="B178" s="171" t="s">
        <v>131</v>
      </c>
      <c r="C178" s="172"/>
      <c r="D178" s="172"/>
      <c r="E178" s="172"/>
      <c r="F178" s="173"/>
    </row>
    <row r="179" spans="1:6" s="14" customFormat="1" ht="30">
      <c r="A179" s="74">
        <f>A175+1</f>
        <v>141</v>
      </c>
      <c r="B179" s="63" t="s">
        <v>119</v>
      </c>
      <c r="C179" s="64" t="s">
        <v>51</v>
      </c>
      <c r="D179" s="65">
        <v>10.38</v>
      </c>
      <c r="E179" s="65"/>
      <c r="F179" s="65">
        <f>ROUND(D179*E179,2)</f>
        <v>0</v>
      </c>
    </row>
    <row r="180" spans="1:6" s="14" customFormat="1" ht="30">
      <c r="A180" s="74">
        <f>A179+1</f>
        <v>142</v>
      </c>
      <c r="B180" s="63" t="s">
        <v>130</v>
      </c>
      <c r="C180" s="64" t="s">
        <v>51</v>
      </c>
      <c r="D180" s="65">
        <f>D179</f>
        <v>10.38</v>
      </c>
      <c r="E180" s="65"/>
      <c r="F180" s="65">
        <f t="shared" ref="F180:F196" si="16">ROUND(D180*E180,2)</f>
        <v>0</v>
      </c>
    </row>
    <row r="181" spans="1:6" s="16" customFormat="1" ht="15">
      <c r="A181" s="74">
        <f t="shared" ref="A181:A196" si="17">A180+1</f>
        <v>143</v>
      </c>
      <c r="B181" s="63" t="s">
        <v>286</v>
      </c>
      <c r="C181" s="64" t="s">
        <v>51</v>
      </c>
      <c r="D181" s="65">
        <f>1301.24+246.499-D187-D188+D187</f>
        <v>1490.239</v>
      </c>
      <c r="E181" s="65"/>
      <c r="F181" s="65">
        <f t="shared" si="16"/>
        <v>0</v>
      </c>
    </row>
    <row r="182" spans="1:6" s="14" customFormat="1" ht="15">
      <c r="A182" s="74">
        <f t="shared" si="17"/>
        <v>144</v>
      </c>
      <c r="B182" s="63" t="s">
        <v>73</v>
      </c>
      <c r="C182" s="64" t="s">
        <v>51</v>
      </c>
      <c r="D182" s="65">
        <v>6</v>
      </c>
      <c r="E182" s="65"/>
      <c r="F182" s="65">
        <f t="shared" si="16"/>
        <v>0</v>
      </c>
    </row>
    <row r="183" spans="1:6" s="14" customFormat="1" ht="15">
      <c r="A183" s="74">
        <f t="shared" si="17"/>
        <v>145</v>
      </c>
      <c r="B183" s="63" t="s">
        <v>74</v>
      </c>
      <c r="C183" s="64" t="s">
        <v>51</v>
      </c>
      <c r="D183" s="65">
        <f>D182</f>
        <v>6</v>
      </c>
      <c r="E183" s="65"/>
      <c r="F183" s="65">
        <f t="shared" si="16"/>
        <v>0</v>
      </c>
    </row>
    <row r="184" spans="1:6" s="16" customFormat="1" ht="30">
      <c r="A184" s="74">
        <f t="shared" si="17"/>
        <v>146</v>
      </c>
      <c r="B184" s="63" t="s">
        <v>80</v>
      </c>
      <c r="C184" s="64" t="s">
        <v>51</v>
      </c>
      <c r="D184" s="65">
        <f>D181</f>
        <v>1490.239</v>
      </c>
      <c r="E184" s="65"/>
      <c r="F184" s="65">
        <f t="shared" si="16"/>
        <v>0</v>
      </c>
    </row>
    <row r="185" spans="1:6" s="16" customFormat="1" ht="15">
      <c r="A185" s="74">
        <f t="shared" si="17"/>
        <v>147</v>
      </c>
      <c r="B185" s="63" t="s">
        <v>90</v>
      </c>
      <c r="C185" s="64" t="s">
        <v>51</v>
      </c>
      <c r="D185" s="65">
        <f>D181</f>
        <v>1490.239</v>
      </c>
      <c r="E185" s="65"/>
      <c r="F185" s="65">
        <f t="shared" si="16"/>
        <v>0</v>
      </c>
    </row>
    <row r="186" spans="1:6" s="16" customFormat="1" ht="15">
      <c r="A186" s="74">
        <f t="shared" si="17"/>
        <v>148</v>
      </c>
      <c r="B186" s="63" t="s">
        <v>82</v>
      </c>
      <c r="C186" s="64" t="s">
        <v>51</v>
      </c>
      <c r="D186" s="65">
        <f>D181-D187</f>
        <v>1424.5247142857143</v>
      </c>
      <c r="E186" s="65"/>
      <c r="F186" s="65">
        <f t="shared" si="16"/>
        <v>0</v>
      </c>
    </row>
    <row r="187" spans="1:6" s="14" customFormat="1" ht="30">
      <c r="A187" s="74">
        <f t="shared" si="17"/>
        <v>149</v>
      </c>
      <c r="B187" s="63" t="s">
        <v>122</v>
      </c>
      <c r="C187" s="64" t="s">
        <v>51</v>
      </c>
      <c r="D187" s="65">
        <f>D188/1.4*1.6</f>
        <v>65.714285714285722</v>
      </c>
      <c r="E187" s="65"/>
      <c r="F187" s="65">
        <f t="shared" si="16"/>
        <v>0</v>
      </c>
    </row>
    <row r="188" spans="1:6" s="14" customFormat="1" ht="15">
      <c r="A188" s="74">
        <f t="shared" si="17"/>
        <v>150</v>
      </c>
      <c r="B188" s="63" t="s">
        <v>123</v>
      </c>
      <c r="C188" s="64" t="s">
        <v>51</v>
      </c>
      <c r="D188" s="65">
        <v>57.5</v>
      </c>
      <c r="E188" s="65"/>
      <c r="F188" s="65">
        <f t="shared" si="16"/>
        <v>0</v>
      </c>
    </row>
    <row r="189" spans="1:6" s="14" customFormat="1" ht="30">
      <c r="A189" s="74">
        <f t="shared" si="17"/>
        <v>151</v>
      </c>
      <c r="B189" s="63" t="s">
        <v>124</v>
      </c>
      <c r="C189" s="64" t="s">
        <v>51</v>
      </c>
      <c r="D189" s="65">
        <v>5</v>
      </c>
      <c r="E189" s="65"/>
      <c r="F189" s="65">
        <f t="shared" si="16"/>
        <v>0</v>
      </c>
    </row>
    <row r="190" spans="1:6" s="14" customFormat="1" ht="30">
      <c r="A190" s="74">
        <f t="shared" si="17"/>
        <v>152</v>
      </c>
      <c r="B190" s="63" t="s">
        <v>291</v>
      </c>
      <c r="C190" s="64" t="s">
        <v>51</v>
      </c>
      <c r="D190" s="65">
        <v>15</v>
      </c>
      <c r="E190" s="65"/>
      <c r="F190" s="65">
        <f t="shared" si="16"/>
        <v>0</v>
      </c>
    </row>
    <row r="191" spans="1:6" s="14" customFormat="1" ht="30">
      <c r="A191" s="74">
        <f t="shared" si="17"/>
        <v>153</v>
      </c>
      <c r="B191" s="63" t="s">
        <v>292</v>
      </c>
      <c r="C191" s="64" t="s">
        <v>51</v>
      </c>
      <c r="D191" s="65">
        <v>155.47999999999999</v>
      </c>
      <c r="E191" s="65"/>
      <c r="F191" s="65">
        <f t="shared" si="16"/>
        <v>0</v>
      </c>
    </row>
    <row r="192" spans="1:6" s="14" customFormat="1" ht="30">
      <c r="A192" s="74">
        <f t="shared" si="17"/>
        <v>154</v>
      </c>
      <c r="B192" s="63" t="s">
        <v>114</v>
      </c>
      <c r="C192" s="64" t="s">
        <v>51</v>
      </c>
      <c r="D192" s="65">
        <v>170.48</v>
      </c>
      <c r="E192" s="65"/>
      <c r="F192" s="65">
        <f t="shared" si="16"/>
        <v>0</v>
      </c>
    </row>
    <row r="193" spans="1:6" s="14" customFormat="1" ht="30">
      <c r="A193" s="74">
        <f t="shared" si="17"/>
        <v>155</v>
      </c>
      <c r="B193" s="63" t="s">
        <v>67</v>
      </c>
      <c r="C193" s="64" t="s">
        <v>1</v>
      </c>
      <c r="D193" s="65">
        <v>155.88</v>
      </c>
      <c r="E193" s="65"/>
      <c r="F193" s="65">
        <f t="shared" si="16"/>
        <v>0</v>
      </c>
    </row>
    <row r="194" spans="1:6" s="14" customFormat="1" ht="45">
      <c r="A194" s="74">
        <f t="shared" si="17"/>
        <v>156</v>
      </c>
      <c r="B194" s="63" t="s">
        <v>295</v>
      </c>
      <c r="C194" s="64" t="s">
        <v>1</v>
      </c>
      <c r="D194" s="65">
        <v>120</v>
      </c>
      <c r="E194" s="65"/>
      <c r="F194" s="65">
        <f t="shared" si="16"/>
        <v>0</v>
      </c>
    </row>
    <row r="195" spans="1:6" s="26" customFormat="1" ht="30">
      <c r="A195" s="74">
        <f t="shared" si="17"/>
        <v>157</v>
      </c>
      <c r="B195" s="63" t="s">
        <v>125</v>
      </c>
      <c r="C195" s="64" t="s">
        <v>1</v>
      </c>
      <c r="D195" s="65">
        <v>4</v>
      </c>
      <c r="E195" s="65"/>
      <c r="F195" s="65">
        <f t="shared" si="16"/>
        <v>0</v>
      </c>
    </row>
    <row r="196" spans="1:6" s="18" customFormat="1" ht="30">
      <c r="A196" s="74">
        <f t="shared" si="17"/>
        <v>158</v>
      </c>
      <c r="B196" s="63" t="s">
        <v>132</v>
      </c>
      <c r="C196" s="64" t="s">
        <v>51</v>
      </c>
      <c r="D196" s="65">
        <v>61.43</v>
      </c>
      <c r="E196" s="65"/>
      <c r="F196" s="65">
        <f t="shared" si="16"/>
        <v>0</v>
      </c>
    </row>
    <row r="197" spans="1:6" s="16" customFormat="1" ht="15">
      <c r="A197" s="75"/>
      <c r="B197" s="68" t="s">
        <v>133</v>
      </c>
      <c r="C197" s="76"/>
      <c r="D197" s="77"/>
      <c r="E197" s="65"/>
      <c r="F197" s="69">
        <f>SUM(F179:F196)</f>
        <v>0</v>
      </c>
    </row>
    <row r="198" spans="1:6" s="17" customFormat="1" ht="15">
      <c r="A198" s="86"/>
      <c r="B198" s="87" t="s">
        <v>134</v>
      </c>
      <c r="C198" s="88"/>
      <c r="D198" s="89"/>
      <c r="E198" s="89"/>
      <c r="F198" s="89">
        <f>F197+F176+F155+F133+F114+F105+F76+F60+F46+F28</f>
        <v>0</v>
      </c>
    </row>
    <row r="199" spans="1:6" s="14" customFormat="1" ht="15">
      <c r="A199" s="90"/>
      <c r="B199" s="90"/>
      <c r="C199" s="64"/>
      <c r="D199" s="65"/>
      <c r="E199" s="65"/>
      <c r="F199" s="65"/>
    </row>
    <row r="200" spans="1:6" s="17" customFormat="1" ht="15">
      <c r="A200" s="91" t="s">
        <v>135</v>
      </c>
      <c r="B200" s="92" t="s">
        <v>136</v>
      </c>
      <c r="C200" s="93"/>
      <c r="D200" s="94"/>
      <c r="E200" s="94"/>
      <c r="F200" s="94"/>
    </row>
    <row r="201" spans="1:6" s="17" customFormat="1" ht="15">
      <c r="A201" s="95"/>
      <c r="B201" s="96" t="s">
        <v>137</v>
      </c>
      <c r="C201" s="64"/>
      <c r="D201" s="65"/>
      <c r="E201" s="65"/>
      <c r="F201" s="65"/>
    </row>
    <row r="202" spans="1:6" s="14" customFormat="1" ht="14.25">
      <c r="A202" s="61" t="s">
        <v>194</v>
      </c>
      <c r="B202" s="180" t="s">
        <v>138</v>
      </c>
      <c r="C202" s="181"/>
      <c r="D202" s="181"/>
      <c r="E202" s="181"/>
      <c r="F202" s="182"/>
    </row>
    <row r="203" spans="1:6" s="17" customFormat="1" ht="45">
      <c r="A203" s="97">
        <f>A196+1</f>
        <v>159</v>
      </c>
      <c r="B203" s="98" t="s">
        <v>139</v>
      </c>
      <c r="C203" s="64" t="s">
        <v>16</v>
      </c>
      <c r="D203" s="65">
        <v>1</v>
      </c>
      <c r="E203" s="65"/>
      <c r="F203" s="65">
        <f>ROUND(D203*E203,2)</f>
        <v>0</v>
      </c>
    </row>
    <row r="204" spans="1:6" s="14" customFormat="1" ht="14.25">
      <c r="A204" s="85" t="s">
        <v>195</v>
      </c>
      <c r="B204" s="171" t="s">
        <v>140</v>
      </c>
      <c r="C204" s="172"/>
      <c r="D204" s="172"/>
      <c r="E204" s="172"/>
      <c r="F204" s="173"/>
    </row>
    <row r="205" spans="1:6" s="17" customFormat="1" ht="90">
      <c r="A205" s="97">
        <f>A203+1</f>
        <v>160</v>
      </c>
      <c r="B205" s="98" t="s">
        <v>331</v>
      </c>
      <c r="C205" s="64" t="s">
        <v>16</v>
      </c>
      <c r="D205" s="65">
        <v>3</v>
      </c>
      <c r="E205" s="65"/>
      <c r="F205" s="65">
        <f>ROUND(D205*E205,2)</f>
        <v>0</v>
      </c>
    </row>
    <row r="206" spans="1:6" s="17" customFormat="1" ht="90">
      <c r="A206" s="97">
        <f>A205+1</f>
        <v>161</v>
      </c>
      <c r="B206" s="98" t="s">
        <v>332</v>
      </c>
      <c r="C206" s="64" t="s">
        <v>16</v>
      </c>
      <c r="D206" s="65">
        <v>2</v>
      </c>
      <c r="E206" s="65"/>
      <c r="F206" s="65">
        <f>ROUND(D206*E206,2)</f>
        <v>0</v>
      </c>
    </row>
    <row r="207" spans="1:6" s="16" customFormat="1" ht="90">
      <c r="A207" s="97">
        <f>A206+1</f>
        <v>162</v>
      </c>
      <c r="B207" s="63" t="s">
        <v>141</v>
      </c>
      <c r="C207" s="64" t="s">
        <v>0</v>
      </c>
      <c r="D207" s="65">
        <v>1</v>
      </c>
      <c r="E207" s="65"/>
      <c r="F207" s="65">
        <f>ROUND(D207*E207,2)</f>
        <v>0</v>
      </c>
    </row>
    <row r="208" spans="1:6" s="17" customFormat="1" ht="15">
      <c r="A208" s="97"/>
      <c r="B208" s="99" t="s">
        <v>142</v>
      </c>
      <c r="C208" s="64"/>
      <c r="D208" s="65"/>
      <c r="E208" s="65"/>
      <c r="F208" s="65"/>
    </row>
    <row r="209" spans="1:72" s="14" customFormat="1" ht="14.25">
      <c r="A209" s="85" t="s">
        <v>196</v>
      </c>
      <c r="B209" s="171" t="s">
        <v>143</v>
      </c>
      <c r="C209" s="172"/>
      <c r="D209" s="172"/>
      <c r="E209" s="172"/>
      <c r="F209" s="173"/>
    </row>
    <row r="210" spans="1:72" s="21" customFormat="1" ht="120">
      <c r="A210" s="74">
        <f>A207+1</f>
        <v>163</v>
      </c>
      <c r="B210" s="63" t="s">
        <v>340</v>
      </c>
      <c r="C210" s="64" t="s">
        <v>16</v>
      </c>
      <c r="D210" s="65">
        <v>4</v>
      </c>
      <c r="E210" s="65"/>
      <c r="F210" s="65">
        <f>E210*D210</f>
        <v>0</v>
      </c>
    </row>
    <row r="211" spans="1:72" s="17" customFormat="1" ht="120">
      <c r="A211" s="74">
        <f>A210+1</f>
        <v>164</v>
      </c>
      <c r="B211" s="98" t="s">
        <v>341</v>
      </c>
      <c r="C211" s="64" t="s">
        <v>16</v>
      </c>
      <c r="D211" s="65">
        <v>2</v>
      </c>
      <c r="E211" s="65"/>
      <c r="F211" s="65">
        <f>E211*D211</f>
        <v>0</v>
      </c>
    </row>
    <row r="212" spans="1:72" s="14" customFormat="1" ht="14.25">
      <c r="A212" s="85" t="s">
        <v>197</v>
      </c>
      <c r="B212" s="171" t="s">
        <v>144</v>
      </c>
      <c r="C212" s="172"/>
      <c r="D212" s="172"/>
      <c r="E212" s="172"/>
      <c r="F212" s="173"/>
    </row>
    <row r="213" spans="1:72" s="15" customFormat="1" ht="45">
      <c r="A213" s="74">
        <f>A211+1</f>
        <v>165</v>
      </c>
      <c r="B213" s="63" t="s">
        <v>333</v>
      </c>
      <c r="C213" s="64" t="s">
        <v>0</v>
      </c>
      <c r="D213" s="65">
        <v>4</v>
      </c>
      <c r="E213" s="65"/>
      <c r="F213" s="65">
        <f>ROUND(D213*E213,2)</f>
        <v>0</v>
      </c>
    </row>
    <row r="214" spans="1:72" s="14" customFormat="1" ht="14.25">
      <c r="A214" s="85" t="s">
        <v>198</v>
      </c>
      <c r="B214" s="171" t="s">
        <v>339</v>
      </c>
      <c r="C214" s="172"/>
      <c r="D214" s="172"/>
      <c r="E214" s="172"/>
      <c r="F214" s="173"/>
    </row>
    <row r="215" spans="1:72" s="15" customFormat="1" ht="45">
      <c r="A215" s="74">
        <f>A213+1</f>
        <v>166</v>
      </c>
      <c r="B215" s="63" t="s">
        <v>343</v>
      </c>
      <c r="C215" s="64" t="s">
        <v>0</v>
      </c>
      <c r="D215" s="65">
        <v>1</v>
      </c>
      <c r="E215" s="65"/>
      <c r="F215" s="65">
        <f>ROUND(D215*E215,2)</f>
        <v>0</v>
      </c>
    </row>
    <row r="216" spans="1:72" s="16" customFormat="1" ht="60">
      <c r="A216" s="74">
        <f>A215+1</f>
        <v>167</v>
      </c>
      <c r="B216" s="63" t="s">
        <v>334</v>
      </c>
      <c r="C216" s="64" t="s">
        <v>16</v>
      </c>
      <c r="D216" s="65">
        <v>1</v>
      </c>
      <c r="E216" s="65"/>
      <c r="F216" s="65">
        <f>ROUND(D216*E216,2)</f>
        <v>0</v>
      </c>
    </row>
    <row r="217" spans="1:72" s="28" customFormat="1" ht="45">
      <c r="A217" s="74">
        <f>A216+1</f>
        <v>168</v>
      </c>
      <c r="B217" s="63" t="s">
        <v>145</v>
      </c>
      <c r="C217" s="64" t="s">
        <v>0</v>
      </c>
      <c r="D217" s="65">
        <v>1</v>
      </c>
      <c r="E217" s="65"/>
      <c r="F217" s="65">
        <f>ROUND(D217*E217,2)</f>
        <v>0</v>
      </c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F217" s="27"/>
      <c r="AG217" s="27"/>
      <c r="AH217" s="27"/>
      <c r="AI217" s="27"/>
      <c r="AJ217" s="27"/>
      <c r="AK217" s="27"/>
      <c r="AL217" s="27"/>
      <c r="AM217" s="27"/>
      <c r="AN217" s="27"/>
      <c r="AO217" s="27"/>
      <c r="AP217" s="27"/>
      <c r="AQ217" s="27"/>
      <c r="AR217" s="27"/>
      <c r="AS217" s="27"/>
      <c r="AT217" s="27"/>
      <c r="AU217" s="27"/>
      <c r="AV217" s="27"/>
      <c r="AW217" s="27"/>
      <c r="AX217" s="27"/>
      <c r="AY217" s="27"/>
      <c r="AZ217" s="27"/>
      <c r="BA217" s="27"/>
      <c r="BB217" s="27"/>
      <c r="BC217" s="27"/>
      <c r="BD217" s="27"/>
      <c r="BE217" s="27"/>
      <c r="BF217" s="27"/>
      <c r="BG217" s="27"/>
      <c r="BH217" s="27"/>
      <c r="BI217" s="27"/>
      <c r="BJ217" s="27"/>
      <c r="BK217" s="27"/>
      <c r="BL217" s="27"/>
      <c r="BM217" s="27"/>
      <c r="BN217" s="27"/>
      <c r="BO217" s="27"/>
      <c r="BP217" s="27"/>
      <c r="BQ217" s="27"/>
      <c r="BR217" s="27"/>
      <c r="BS217" s="27"/>
      <c r="BT217" s="27"/>
    </row>
    <row r="218" spans="1:72" s="28" customFormat="1" ht="60">
      <c r="A218" s="74">
        <f>A217+1</f>
        <v>169</v>
      </c>
      <c r="B218" s="63" t="s">
        <v>326</v>
      </c>
      <c r="C218" s="64" t="s">
        <v>0</v>
      </c>
      <c r="D218" s="65">
        <v>1</v>
      </c>
      <c r="E218" s="65"/>
      <c r="F218" s="65">
        <f>ROUND(D218*E218,2)</f>
        <v>0</v>
      </c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F218" s="27"/>
      <c r="AG218" s="27"/>
      <c r="AH218" s="27"/>
      <c r="AI218" s="27"/>
      <c r="AJ218" s="27"/>
      <c r="AK218" s="27"/>
      <c r="AL218" s="27"/>
      <c r="AM218" s="27"/>
      <c r="AN218" s="27"/>
      <c r="AO218" s="27"/>
      <c r="AP218" s="27"/>
      <c r="AQ218" s="27"/>
      <c r="AR218" s="27"/>
      <c r="AS218" s="27"/>
      <c r="AT218" s="27"/>
      <c r="AU218" s="27"/>
      <c r="AV218" s="27"/>
      <c r="AW218" s="27"/>
      <c r="AX218" s="27"/>
      <c r="AY218" s="27"/>
      <c r="AZ218" s="27"/>
      <c r="BA218" s="27"/>
      <c r="BB218" s="27"/>
      <c r="BC218" s="27"/>
      <c r="BD218" s="27"/>
      <c r="BE218" s="27"/>
      <c r="BF218" s="27"/>
      <c r="BG218" s="27"/>
      <c r="BH218" s="27"/>
      <c r="BI218" s="27"/>
      <c r="BJ218" s="27"/>
      <c r="BK218" s="27"/>
      <c r="BL218" s="27"/>
      <c r="BM218" s="27"/>
      <c r="BN218" s="27"/>
      <c r="BO218" s="27"/>
      <c r="BP218" s="27"/>
      <c r="BQ218" s="27"/>
      <c r="BR218" s="27"/>
      <c r="BS218" s="27"/>
      <c r="BT218" s="27"/>
    </row>
    <row r="219" spans="1:72" s="14" customFormat="1" ht="14.25">
      <c r="A219" s="85" t="s">
        <v>199</v>
      </c>
      <c r="B219" s="171" t="s">
        <v>87</v>
      </c>
      <c r="C219" s="172"/>
      <c r="D219" s="172"/>
      <c r="E219" s="172"/>
      <c r="F219" s="173"/>
    </row>
    <row r="220" spans="1:72" s="17" customFormat="1" ht="60">
      <c r="A220" s="74">
        <f>A218+1</f>
        <v>170</v>
      </c>
      <c r="B220" s="98" t="s">
        <v>146</v>
      </c>
      <c r="C220" s="64" t="s">
        <v>16</v>
      </c>
      <c r="D220" s="65">
        <v>4</v>
      </c>
      <c r="E220" s="65"/>
      <c r="F220" s="65">
        <f>ROUND(D220*E220,2)</f>
        <v>0</v>
      </c>
    </row>
    <row r="221" spans="1:72" s="17" customFormat="1" ht="60">
      <c r="A221" s="74">
        <f>A220+1</f>
        <v>171</v>
      </c>
      <c r="B221" s="98" t="s">
        <v>147</v>
      </c>
      <c r="C221" s="64" t="s">
        <v>16</v>
      </c>
      <c r="D221" s="65">
        <v>2</v>
      </c>
      <c r="E221" s="65"/>
      <c r="F221" s="65">
        <f>ROUND(D221*E221,2)</f>
        <v>0</v>
      </c>
    </row>
    <row r="222" spans="1:72" s="17" customFormat="1" ht="60">
      <c r="A222" s="74">
        <f>A221+1</f>
        <v>172</v>
      </c>
      <c r="B222" s="98" t="s">
        <v>148</v>
      </c>
      <c r="C222" s="64" t="s">
        <v>16</v>
      </c>
      <c r="D222" s="65">
        <v>4</v>
      </c>
      <c r="E222" s="65"/>
      <c r="F222" s="65">
        <f>ROUND(D222*E222,2)</f>
        <v>0</v>
      </c>
    </row>
    <row r="223" spans="1:72" s="17" customFormat="1" ht="60">
      <c r="A223" s="74">
        <f>A222+1</f>
        <v>173</v>
      </c>
      <c r="B223" s="98" t="s">
        <v>149</v>
      </c>
      <c r="C223" s="64" t="s">
        <v>16</v>
      </c>
      <c r="D223" s="65">
        <v>3</v>
      </c>
      <c r="E223" s="65"/>
      <c r="F223" s="65">
        <f>ROUND(D223*E223,2)</f>
        <v>0</v>
      </c>
    </row>
    <row r="224" spans="1:72" s="14" customFormat="1" ht="14.25">
      <c r="A224" s="85" t="s">
        <v>200</v>
      </c>
      <c r="B224" s="171" t="s">
        <v>150</v>
      </c>
      <c r="C224" s="172"/>
      <c r="D224" s="172"/>
      <c r="E224" s="172"/>
      <c r="F224" s="173"/>
    </row>
    <row r="225" spans="1:6" s="17" customFormat="1" ht="75">
      <c r="A225" s="74">
        <f>A223+1</f>
        <v>174</v>
      </c>
      <c r="B225" s="98" t="s">
        <v>335</v>
      </c>
      <c r="C225" s="64" t="s">
        <v>16</v>
      </c>
      <c r="D225" s="65">
        <v>2</v>
      </c>
      <c r="E225" s="65"/>
      <c r="F225" s="65">
        <f t="shared" ref="F225:F230" si="18">ROUND(D225*E225,2)</f>
        <v>0</v>
      </c>
    </row>
    <row r="226" spans="1:6" s="17" customFormat="1" ht="75">
      <c r="A226" s="74">
        <f>A225+1</f>
        <v>175</v>
      </c>
      <c r="B226" s="98" t="s">
        <v>151</v>
      </c>
      <c r="C226" s="64" t="s">
        <v>16</v>
      </c>
      <c r="D226" s="65">
        <v>1</v>
      </c>
      <c r="E226" s="65"/>
      <c r="F226" s="65">
        <f t="shared" si="18"/>
        <v>0</v>
      </c>
    </row>
    <row r="227" spans="1:6" s="17" customFormat="1" ht="60">
      <c r="A227" s="74">
        <f>A226+1</f>
        <v>176</v>
      </c>
      <c r="B227" s="98" t="s">
        <v>152</v>
      </c>
      <c r="C227" s="64" t="s">
        <v>16</v>
      </c>
      <c r="D227" s="65">
        <v>1</v>
      </c>
      <c r="E227" s="65"/>
      <c r="F227" s="65">
        <f t="shared" si="18"/>
        <v>0</v>
      </c>
    </row>
    <row r="228" spans="1:6" s="17" customFormat="1" ht="60">
      <c r="A228" s="74">
        <f>A227+1</f>
        <v>177</v>
      </c>
      <c r="B228" s="98" t="s">
        <v>336</v>
      </c>
      <c r="C228" s="64" t="s">
        <v>16</v>
      </c>
      <c r="D228" s="65">
        <v>1</v>
      </c>
      <c r="E228" s="65"/>
      <c r="F228" s="65">
        <f t="shared" si="18"/>
        <v>0</v>
      </c>
    </row>
    <row r="229" spans="1:6" s="17" customFormat="1" ht="60">
      <c r="A229" s="74">
        <f>A228+1</f>
        <v>178</v>
      </c>
      <c r="B229" s="98" t="s">
        <v>153</v>
      </c>
      <c r="C229" s="64" t="s">
        <v>16</v>
      </c>
      <c r="D229" s="65">
        <v>2</v>
      </c>
      <c r="E229" s="65"/>
      <c r="F229" s="65">
        <f t="shared" si="18"/>
        <v>0</v>
      </c>
    </row>
    <row r="230" spans="1:6" s="17" customFormat="1" ht="60">
      <c r="A230" s="74">
        <f>A229+1</f>
        <v>179</v>
      </c>
      <c r="B230" s="98" t="s">
        <v>154</v>
      </c>
      <c r="C230" s="64" t="s">
        <v>16</v>
      </c>
      <c r="D230" s="65">
        <v>1</v>
      </c>
      <c r="E230" s="65"/>
      <c r="F230" s="65">
        <f t="shared" si="18"/>
        <v>0</v>
      </c>
    </row>
    <row r="231" spans="1:6" s="14" customFormat="1" ht="14.25">
      <c r="A231" s="85" t="s">
        <v>201</v>
      </c>
      <c r="B231" s="171" t="s">
        <v>155</v>
      </c>
      <c r="C231" s="172"/>
      <c r="D231" s="172"/>
      <c r="E231" s="172"/>
      <c r="F231" s="173"/>
    </row>
    <row r="232" spans="1:6" s="17" customFormat="1" ht="60">
      <c r="A232" s="74">
        <f>A230+1</f>
        <v>180</v>
      </c>
      <c r="B232" s="98" t="s">
        <v>325</v>
      </c>
      <c r="C232" s="64" t="s">
        <v>16</v>
      </c>
      <c r="D232" s="65">
        <v>6</v>
      </c>
      <c r="E232" s="65"/>
      <c r="F232" s="65">
        <f>ROUND(D232*E232,2)</f>
        <v>0</v>
      </c>
    </row>
    <row r="233" spans="1:6" s="17" customFormat="1" ht="45">
      <c r="A233" s="74">
        <f>A232+1</f>
        <v>181</v>
      </c>
      <c r="B233" s="98" t="s">
        <v>156</v>
      </c>
      <c r="C233" s="64" t="s">
        <v>16</v>
      </c>
      <c r="D233" s="65">
        <v>3</v>
      </c>
      <c r="E233" s="65"/>
      <c r="F233" s="65">
        <f>ROUND(D233*E233,2)</f>
        <v>0</v>
      </c>
    </row>
    <row r="234" spans="1:6" s="17" customFormat="1" ht="120">
      <c r="A234" s="74">
        <f>A233+1</f>
        <v>182</v>
      </c>
      <c r="B234" s="63" t="s">
        <v>157</v>
      </c>
      <c r="C234" s="64" t="s">
        <v>16</v>
      </c>
      <c r="D234" s="65">
        <v>1</v>
      </c>
      <c r="E234" s="65"/>
      <c r="F234" s="65">
        <f>ROUND(D234*E234,2)</f>
        <v>0</v>
      </c>
    </row>
    <row r="235" spans="1:6" s="14" customFormat="1" ht="14.25">
      <c r="A235" s="85" t="s">
        <v>202</v>
      </c>
      <c r="B235" s="171" t="s">
        <v>158</v>
      </c>
      <c r="C235" s="172"/>
      <c r="D235" s="172"/>
      <c r="E235" s="172"/>
      <c r="F235" s="173"/>
    </row>
    <row r="236" spans="1:6" s="17" customFormat="1" ht="60">
      <c r="A236" s="74">
        <f>A234+1</f>
        <v>183</v>
      </c>
      <c r="B236" s="98" t="s">
        <v>325</v>
      </c>
      <c r="C236" s="64" t="s">
        <v>16</v>
      </c>
      <c r="D236" s="65">
        <v>4</v>
      </c>
      <c r="E236" s="65"/>
      <c r="F236" s="65">
        <f>ROUND(D236*E236,2)</f>
        <v>0</v>
      </c>
    </row>
    <row r="237" spans="1:6" s="17" customFormat="1" ht="45">
      <c r="A237" s="74">
        <f>A236+1</f>
        <v>184</v>
      </c>
      <c r="B237" s="98" t="s">
        <v>159</v>
      </c>
      <c r="C237" s="64" t="s">
        <v>16</v>
      </c>
      <c r="D237" s="65">
        <v>4</v>
      </c>
      <c r="E237" s="65"/>
      <c r="F237" s="65">
        <f>ROUND(D237*E237,2)</f>
        <v>0</v>
      </c>
    </row>
    <row r="238" spans="1:6" s="17" customFormat="1" ht="120">
      <c r="A238" s="74">
        <f>A237+1</f>
        <v>185</v>
      </c>
      <c r="B238" s="63" t="s">
        <v>157</v>
      </c>
      <c r="C238" s="64" t="s">
        <v>16</v>
      </c>
      <c r="D238" s="65">
        <v>1</v>
      </c>
      <c r="E238" s="65"/>
      <c r="F238" s="65">
        <f>ROUND(D238*E238,2)</f>
        <v>0</v>
      </c>
    </row>
    <row r="239" spans="1:6" s="14" customFormat="1" ht="14.25">
      <c r="A239" s="85" t="s">
        <v>203</v>
      </c>
      <c r="B239" s="171" t="s">
        <v>161</v>
      </c>
      <c r="C239" s="172"/>
      <c r="D239" s="172"/>
      <c r="E239" s="172"/>
      <c r="F239" s="173"/>
    </row>
    <row r="240" spans="1:6" s="17" customFormat="1" ht="60">
      <c r="A240" s="74">
        <f>A238+1</f>
        <v>186</v>
      </c>
      <c r="B240" s="98" t="s">
        <v>325</v>
      </c>
      <c r="C240" s="64" t="s">
        <v>16</v>
      </c>
      <c r="D240" s="65">
        <v>9</v>
      </c>
      <c r="E240" s="65"/>
      <c r="F240" s="65">
        <f>ROUND(D240*E240,2)</f>
        <v>0</v>
      </c>
    </row>
    <row r="241" spans="1:72" s="17" customFormat="1" ht="75">
      <c r="A241" s="74">
        <f>A240+1</f>
        <v>187</v>
      </c>
      <c r="B241" s="98" t="s">
        <v>162</v>
      </c>
      <c r="C241" s="64" t="s">
        <v>16</v>
      </c>
      <c r="D241" s="65">
        <v>1</v>
      </c>
      <c r="E241" s="65"/>
      <c r="F241" s="65">
        <f>ROUND(D241*E241,2)</f>
        <v>0</v>
      </c>
    </row>
    <row r="242" spans="1:72" s="17" customFormat="1" ht="45">
      <c r="A242" s="74">
        <f>A241+1</f>
        <v>188</v>
      </c>
      <c r="B242" s="98" t="s">
        <v>159</v>
      </c>
      <c r="C242" s="64" t="s">
        <v>16</v>
      </c>
      <c r="D242" s="65">
        <v>3</v>
      </c>
      <c r="E242" s="65"/>
      <c r="F242" s="65">
        <f>ROUND(D242*E242,2)</f>
        <v>0</v>
      </c>
    </row>
    <row r="243" spans="1:72" s="17" customFormat="1" ht="120">
      <c r="A243" s="74">
        <f>A242+1</f>
        <v>189</v>
      </c>
      <c r="B243" s="63" t="s">
        <v>157</v>
      </c>
      <c r="C243" s="64" t="s">
        <v>16</v>
      </c>
      <c r="D243" s="65">
        <v>1</v>
      </c>
      <c r="E243" s="65"/>
      <c r="F243" s="65">
        <f>ROUND(D243*E243,2)</f>
        <v>0</v>
      </c>
    </row>
    <row r="244" spans="1:72" s="14" customFormat="1" ht="14.25">
      <c r="A244" s="85" t="s">
        <v>204</v>
      </c>
      <c r="B244" s="171" t="s">
        <v>163</v>
      </c>
      <c r="C244" s="172"/>
      <c r="D244" s="172"/>
      <c r="E244" s="172"/>
      <c r="F244" s="173"/>
    </row>
    <row r="245" spans="1:72" s="17" customFormat="1" ht="45">
      <c r="A245" s="74">
        <f>A243+1</f>
        <v>190</v>
      </c>
      <c r="B245" s="98" t="s">
        <v>164</v>
      </c>
      <c r="C245" s="64" t="s">
        <v>16</v>
      </c>
      <c r="D245" s="65">
        <v>6</v>
      </c>
      <c r="E245" s="65"/>
      <c r="F245" s="65">
        <f>ROUND(D245*E245,2)</f>
        <v>0</v>
      </c>
    </row>
    <row r="246" spans="1:72" s="17" customFormat="1" ht="30">
      <c r="A246" s="74">
        <f>A245+1</f>
        <v>191</v>
      </c>
      <c r="B246" s="98" t="s">
        <v>165</v>
      </c>
      <c r="C246" s="64" t="s">
        <v>1</v>
      </c>
      <c r="D246" s="65">
        <v>389.03</v>
      </c>
      <c r="E246" s="65"/>
      <c r="F246" s="65">
        <f>ROUND(D246*E246,2)</f>
        <v>0</v>
      </c>
    </row>
    <row r="247" spans="1:72" s="17" customFormat="1" ht="15">
      <c r="A247" s="91" t="s">
        <v>344</v>
      </c>
      <c r="B247" s="92" t="s">
        <v>345</v>
      </c>
      <c r="C247" s="93"/>
      <c r="D247" s="94"/>
      <c r="E247" s="94"/>
      <c r="F247" s="94"/>
    </row>
    <row r="248" spans="1:72" s="30" customFormat="1" ht="30">
      <c r="A248" s="74">
        <f>A246+1</f>
        <v>192</v>
      </c>
      <c r="B248" s="63" t="s">
        <v>167</v>
      </c>
      <c r="C248" s="64" t="s">
        <v>0</v>
      </c>
      <c r="D248" s="65">
        <v>2</v>
      </c>
      <c r="E248" s="65"/>
      <c r="F248" s="65">
        <f>ROUND(D248*E248,2)</f>
        <v>0</v>
      </c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F248" s="29"/>
      <c r="AG248" s="29"/>
      <c r="AH248" s="29"/>
      <c r="AI248" s="29"/>
      <c r="AJ248" s="29"/>
      <c r="AK248" s="29"/>
      <c r="AL248" s="29"/>
      <c r="AM248" s="29"/>
      <c r="AN248" s="29"/>
      <c r="AO248" s="29"/>
      <c r="AP248" s="29"/>
      <c r="AQ248" s="29"/>
      <c r="AR248" s="29"/>
      <c r="AS248" s="29"/>
      <c r="AT248" s="29"/>
      <c r="AU248" s="29"/>
      <c r="AV248" s="29"/>
      <c r="AW248" s="29"/>
      <c r="AX248" s="29"/>
      <c r="AY248" s="29"/>
      <c r="AZ248" s="29"/>
      <c r="BA248" s="29"/>
      <c r="BB248" s="29"/>
      <c r="BC248" s="29"/>
      <c r="BD248" s="29"/>
      <c r="BE248" s="29"/>
      <c r="BF248" s="29"/>
      <c r="BG248" s="29"/>
      <c r="BH248" s="29"/>
      <c r="BI248" s="29"/>
      <c r="BJ248" s="29"/>
      <c r="BK248" s="29"/>
      <c r="BL248" s="29"/>
      <c r="BM248" s="29"/>
      <c r="BN248" s="29"/>
      <c r="BO248" s="29"/>
      <c r="BP248" s="29"/>
      <c r="BQ248" s="29"/>
      <c r="BR248" s="29"/>
      <c r="BS248" s="29"/>
      <c r="BT248" s="29"/>
    </row>
    <row r="249" spans="1:72" s="16" customFormat="1" ht="45">
      <c r="A249" s="74">
        <f>A248+1</f>
        <v>193</v>
      </c>
      <c r="B249" s="100" t="s">
        <v>168</v>
      </c>
      <c r="C249" s="64" t="s">
        <v>1</v>
      </c>
      <c r="D249" s="65">
        <v>16</v>
      </c>
      <c r="E249" s="65"/>
      <c r="F249" s="65">
        <f>ROUND(D249*E249,2)</f>
        <v>0</v>
      </c>
    </row>
    <row r="250" spans="1:72" s="31" customFormat="1" ht="30">
      <c r="A250" s="74">
        <f>A249+1</f>
        <v>194</v>
      </c>
      <c r="B250" s="63" t="s">
        <v>169</v>
      </c>
      <c r="C250" s="64" t="s">
        <v>1</v>
      </c>
      <c r="D250" s="65">
        <v>12</v>
      </c>
      <c r="E250" s="65"/>
      <c r="F250" s="65">
        <f>ROUND(D250*E250,2)</f>
        <v>0</v>
      </c>
    </row>
    <row r="251" spans="1:72" s="30" customFormat="1" ht="30">
      <c r="A251" s="74">
        <f>A250+1</f>
        <v>195</v>
      </c>
      <c r="B251" s="63" t="s">
        <v>170</v>
      </c>
      <c r="C251" s="64" t="s">
        <v>0</v>
      </c>
      <c r="D251" s="65">
        <v>1</v>
      </c>
      <c r="E251" s="65"/>
      <c r="F251" s="65">
        <f>ROUND(D251*E251,2)</f>
        <v>0</v>
      </c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F251" s="29"/>
      <c r="AG251" s="29"/>
      <c r="AH251" s="29"/>
      <c r="AI251" s="29"/>
      <c r="AJ251" s="29"/>
      <c r="AK251" s="29"/>
      <c r="AL251" s="29"/>
      <c r="AM251" s="29"/>
      <c r="AN251" s="29"/>
      <c r="AO251" s="29"/>
      <c r="AP251" s="29"/>
      <c r="AQ251" s="29"/>
      <c r="AR251" s="29"/>
      <c r="AS251" s="29"/>
      <c r="AT251" s="29"/>
      <c r="AU251" s="29"/>
      <c r="AV251" s="29"/>
      <c r="AW251" s="29"/>
      <c r="AX251" s="29"/>
      <c r="AY251" s="29"/>
      <c r="AZ251" s="29"/>
      <c r="BA251" s="29"/>
      <c r="BB251" s="29"/>
      <c r="BC251" s="29"/>
      <c r="BD251" s="29"/>
      <c r="BE251" s="29"/>
      <c r="BF251" s="29"/>
      <c r="BG251" s="29"/>
      <c r="BH251" s="29"/>
      <c r="BI251" s="29"/>
      <c r="BJ251" s="29"/>
      <c r="BK251" s="29"/>
      <c r="BL251" s="29"/>
      <c r="BM251" s="29"/>
      <c r="BN251" s="29"/>
      <c r="BO251" s="29"/>
      <c r="BP251" s="29"/>
      <c r="BQ251" s="29"/>
      <c r="BR251" s="29"/>
      <c r="BS251" s="29"/>
      <c r="BT251" s="29"/>
    </row>
    <row r="252" spans="1:72" s="17" customFormat="1" ht="15">
      <c r="A252" s="88"/>
      <c r="B252" s="87" t="s">
        <v>166</v>
      </c>
      <c r="C252" s="88"/>
      <c r="D252" s="89"/>
      <c r="E252" s="89"/>
      <c r="F252" s="89">
        <f>SUM(F203:F251)</f>
        <v>0</v>
      </c>
    </row>
    <row r="253" spans="1:72" s="23" customFormat="1" ht="15">
      <c r="A253" s="101"/>
      <c r="B253" s="102" t="s">
        <v>349</v>
      </c>
      <c r="C253" s="101"/>
      <c r="D253" s="103"/>
      <c r="E253" s="103"/>
      <c r="F253" s="104">
        <f>F252+F198</f>
        <v>0</v>
      </c>
    </row>
    <row r="254" spans="1:72" s="18" customFormat="1" ht="15.75">
      <c r="A254" s="105"/>
      <c r="B254" s="106"/>
      <c r="C254" s="64"/>
      <c r="D254" s="65"/>
      <c r="E254" s="65"/>
      <c r="F254" s="65"/>
    </row>
    <row r="255" spans="1:72" s="7" customFormat="1" ht="15.75">
      <c r="A255" s="107" t="s">
        <v>208</v>
      </c>
      <c r="B255" s="108"/>
      <c r="C255" s="109"/>
      <c r="D255" s="108"/>
      <c r="E255" s="108"/>
      <c r="F255" s="110"/>
    </row>
    <row r="256" spans="1:72" s="32" customFormat="1" ht="60">
      <c r="A256" s="111">
        <f>A251+1</f>
        <v>196</v>
      </c>
      <c r="B256" s="112" t="s">
        <v>337</v>
      </c>
      <c r="C256" s="113" t="s">
        <v>209</v>
      </c>
      <c r="D256" s="114">
        <v>1270.03</v>
      </c>
      <c r="E256" s="114"/>
      <c r="F256" s="65">
        <f>ROUND(D256*E256,2)</f>
        <v>0</v>
      </c>
    </row>
    <row r="257" spans="1:6" s="33" customFormat="1" ht="15">
      <c r="A257" s="101"/>
      <c r="B257" s="102" t="s">
        <v>210</v>
      </c>
      <c r="C257" s="101"/>
      <c r="D257" s="103"/>
      <c r="E257" s="103"/>
      <c r="F257" s="104">
        <f>F256</f>
        <v>0</v>
      </c>
    </row>
    <row r="258" spans="1:6" s="38" customFormat="1" ht="15">
      <c r="A258" s="115"/>
      <c r="B258" s="116"/>
      <c r="C258" s="116"/>
      <c r="D258" s="117"/>
      <c r="E258" s="118"/>
      <c r="F258" s="118"/>
    </row>
    <row r="259" spans="1:6" s="7" customFormat="1" ht="15.75">
      <c r="A259" s="107" t="s">
        <v>211</v>
      </c>
      <c r="B259" s="108"/>
      <c r="C259" s="109"/>
      <c r="D259" s="108"/>
      <c r="E259" s="108"/>
      <c r="F259" s="110"/>
    </row>
    <row r="260" spans="1:6" s="33" customFormat="1" ht="15">
      <c r="A260" s="5" t="s">
        <v>33</v>
      </c>
      <c r="B260" s="119" t="s">
        <v>212</v>
      </c>
      <c r="C260" s="119"/>
      <c r="D260" s="120"/>
      <c r="E260" s="120"/>
      <c r="F260" s="120"/>
    </row>
    <row r="261" spans="1:6" s="33" customFormat="1" ht="15">
      <c r="A261" s="121">
        <f>A256+1</f>
        <v>197</v>
      </c>
      <c r="B261" s="122" t="s">
        <v>299</v>
      </c>
      <c r="C261" s="123" t="s">
        <v>0</v>
      </c>
      <c r="D261" s="124">
        <v>1</v>
      </c>
      <c r="E261" s="124"/>
      <c r="F261" s="125">
        <f t="shared" ref="F261:F290" si="19">ROUND(D261*E261,2)</f>
        <v>0</v>
      </c>
    </row>
    <row r="262" spans="1:6" s="33" customFormat="1" ht="30">
      <c r="A262" s="121">
        <f>A261+1</f>
        <v>198</v>
      </c>
      <c r="B262" s="126" t="s">
        <v>213</v>
      </c>
      <c r="C262" s="123" t="s">
        <v>1</v>
      </c>
      <c r="D262" s="124">
        <v>30.35</v>
      </c>
      <c r="E262" s="124"/>
      <c r="F262" s="125">
        <f t="shared" si="19"/>
        <v>0</v>
      </c>
    </row>
    <row r="263" spans="1:6" s="33" customFormat="1" ht="30">
      <c r="A263" s="121">
        <f t="shared" ref="A263:A292" si="20">A262+1</f>
        <v>199</v>
      </c>
      <c r="B263" s="126" t="s">
        <v>214</v>
      </c>
      <c r="C263" s="123" t="s">
        <v>1</v>
      </c>
      <c r="D263" s="124">
        <v>53.8</v>
      </c>
      <c r="E263" s="124"/>
      <c r="F263" s="125">
        <f t="shared" si="19"/>
        <v>0</v>
      </c>
    </row>
    <row r="264" spans="1:6" s="33" customFormat="1" ht="30">
      <c r="A264" s="121">
        <f t="shared" si="20"/>
        <v>200</v>
      </c>
      <c r="B264" s="126" t="s">
        <v>215</v>
      </c>
      <c r="C264" s="123" t="s">
        <v>1</v>
      </c>
      <c r="D264" s="124">
        <v>25.35</v>
      </c>
      <c r="E264" s="124"/>
      <c r="F264" s="125">
        <f t="shared" si="19"/>
        <v>0</v>
      </c>
    </row>
    <row r="265" spans="1:6" s="33" customFormat="1" ht="30">
      <c r="A265" s="121">
        <f t="shared" si="20"/>
        <v>201</v>
      </c>
      <c r="B265" s="126" t="s">
        <v>216</v>
      </c>
      <c r="C265" s="123" t="s">
        <v>1</v>
      </c>
      <c r="D265" s="124">
        <v>19.8</v>
      </c>
      <c r="E265" s="124"/>
      <c r="F265" s="125">
        <f t="shared" si="19"/>
        <v>0</v>
      </c>
    </row>
    <row r="266" spans="1:6" s="33" customFormat="1" ht="45">
      <c r="A266" s="121">
        <f t="shared" si="20"/>
        <v>202</v>
      </c>
      <c r="B266" s="126" t="s">
        <v>217</v>
      </c>
      <c r="C266" s="123" t="s">
        <v>16</v>
      </c>
      <c r="D266" s="124">
        <v>109</v>
      </c>
      <c r="E266" s="124"/>
      <c r="F266" s="125">
        <f t="shared" si="19"/>
        <v>0</v>
      </c>
    </row>
    <row r="267" spans="1:6" s="33" customFormat="1" ht="45">
      <c r="A267" s="121">
        <f t="shared" si="20"/>
        <v>203</v>
      </c>
      <c r="B267" s="126" t="s">
        <v>218</v>
      </c>
      <c r="C267" s="123" t="s">
        <v>16</v>
      </c>
      <c r="D267" s="124">
        <v>37</v>
      </c>
      <c r="E267" s="124"/>
      <c r="F267" s="125">
        <f t="shared" si="19"/>
        <v>0</v>
      </c>
    </row>
    <row r="268" spans="1:6" s="33" customFormat="1" ht="15">
      <c r="A268" s="121">
        <f t="shared" si="20"/>
        <v>204</v>
      </c>
      <c r="B268" s="126" t="s">
        <v>219</v>
      </c>
      <c r="C268" s="123" t="s">
        <v>16</v>
      </c>
      <c r="D268" s="124">
        <v>16</v>
      </c>
      <c r="E268" s="124"/>
      <c r="F268" s="125">
        <f t="shared" si="19"/>
        <v>0</v>
      </c>
    </row>
    <row r="269" spans="1:6" s="33" customFormat="1" ht="15">
      <c r="A269" s="121">
        <f t="shared" si="20"/>
        <v>205</v>
      </c>
      <c r="B269" s="126" t="s">
        <v>220</v>
      </c>
      <c r="C269" s="123" t="s">
        <v>16</v>
      </c>
      <c r="D269" s="124">
        <v>1</v>
      </c>
      <c r="E269" s="124"/>
      <c r="F269" s="125">
        <f t="shared" si="19"/>
        <v>0</v>
      </c>
    </row>
    <row r="270" spans="1:6" s="33" customFormat="1" ht="15">
      <c r="A270" s="121">
        <f t="shared" si="20"/>
        <v>206</v>
      </c>
      <c r="B270" s="126" t="s">
        <v>221</v>
      </c>
      <c r="C270" s="123" t="s">
        <v>16</v>
      </c>
      <c r="D270" s="124">
        <v>1</v>
      </c>
      <c r="E270" s="124"/>
      <c r="F270" s="125">
        <f t="shared" si="19"/>
        <v>0</v>
      </c>
    </row>
    <row r="271" spans="1:6" s="33" customFormat="1" ht="15">
      <c r="A271" s="121">
        <f t="shared" si="20"/>
        <v>207</v>
      </c>
      <c r="B271" s="126" t="s">
        <v>222</v>
      </c>
      <c r="C271" s="123" t="s">
        <v>16</v>
      </c>
      <c r="D271" s="124">
        <v>2</v>
      </c>
      <c r="E271" s="124"/>
      <c r="F271" s="125">
        <f t="shared" si="19"/>
        <v>0</v>
      </c>
    </row>
    <row r="272" spans="1:6" s="39" customFormat="1" ht="15">
      <c r="A272" s="121">
        <f t="shared" si="20"/>
        <v>208</v>
      </c>
      <c r="B272" s="126" t="s">
        <v>223</v>
      </c>
      <c r="C272" s="123" t="s">
        <v>16</v>
      </c>
      <c r="D272" s="127">
        <v>7</v>
      </c>
      <c r="E272" s="124"/>
      <c r="F272" s="125">
        <f t="shared" si="19"/>
        <v>0</v>
      </c>
    </row>
    <row r="273" spans="1:6" s="39" customFormat="1" ht="15">
      <c r="A273" s="121">
        <f t="shared" si="20"/>
        <v>209</v>
      </c>
      <c r="B273" s="126" t="s">
        <v>224</v>
      </c>
      <c r="C273" s="123" t="s">
        <v>16</v>
      </c>
      <c r="D273" s="127">
        <v>5</v>
      </c>
      <c r="E273" s="124"/>
      <c r="F273" s="125">
        <f t="shared" si="19"/>
        <v>0</v>
      </c>
    </row>
    <row r="274" spans="1:6" s="33" customFormat="1" ht="15">
      <c r="A274" s="121">
        <f t="shared" si="20"/>
        <v>210</v>
      </c>
      <c r="B274" s="126" t="s">
        <v>225</v>
      </c>
      <c r="C274" s="123" t="s">
        <v>16</v>
      </c>
      <c r="D274" s="127">
        <v>3</v>
      </c>
      <c r="E274" s="124"/>
      <c r="F274" s="125">
        <f t="shared" si="19"/>
        <v>0</v>
      </c>
    </row>
    <row r="275" spans="1:6" s="39" customFormat="1" ht="30">
      <c r="A275" s="121">
        <f t="shared" si="20"/>
        <v>211</v>
      </c>
      <c r="B275" s="126" t="s">
        <v>226</v>
      </c>
      <c r="C275" s="123" t="s">
        <v>16</v>
      </c>
      <c r="D275" s="127">
        <v>3</v>
      </c>
      <c r="E275" s="124"/>
      <c r="F275" s="125">
        <f t="shared" si="19"/>
        <v>0</v>
      </c>
    </row>
    <row r="276" spans="1:6" s="39" customFormat="1" ht="30">
      <c r="A276" s="121">
        <f t="shared" si="20"/>
        <v>212</v>
      </c>
      <c r="B276" s="126" t="s">
        <v>227</v>
      </c>
      <c r="C276" s="123" t="s">
        <v>16</v>
      </c>
      <c r="D276" s="127">
        <v>1</v>
      </c>
      <c r="E276" s="124"/>
      <c r="F276" s="125">
        <f t="shared" si="19"/>
        <v>0</v>
      </c>
    </row>
    <row r="277" spans="1:6" s="33" customFormat="1" ht="15">
      <c r="A277" s="121">
        <f t="shared" si="20"/>
        <v>213</v>
      </c>
      <c r="B277" s="126" t="s">
        <v>228</v>
      </c>
      <c r="C277" s="123" t="s">
        <v>16</v>
      </c>
      <c r="D277" s="127">
        <v>1</v>
      </c>
      <c r="E277" s="124"/>
      <c r="F277" s="125">
        <f t="shared" si="19"/>
        <v>0</v>
      </c>
    </row>
    <row r="278" spans="1:6" s="33" customFormat="1" ht="15">
      <c r="A278" s="121">
        <f t="shared" si="20"/>
        <v>214</v>
      </c>
      <c r="B278" s="126" t="s">
        <v>229</v>
      </c>
      <c r="C278" s="123" t="s">
        <v>16</v>
      </c>
      <c r="D278" s="127">
        <v>1</v>
      </c>
      <c r="E278" s="124"/>
      <c r="F278" s="125">
        <f t="shared" si="19"/>
        <v>0</v>
      </c>
    </row>
    <row r="279" spans="1:6" s="33" customFormat="1" ht="30">
      <c r="A279" s="121">
        <f t="shared" si="20"/>
        <v>215</v>
      </c>
      <c r="B279" s="126" t="s">
        <v>230</v>
      </c>
      <c r="C279" s="123" t="s">
        <v>16</v>
      </c>
      <c r="D279" s="124">
        <v>1</v>
      </c>
      <c r="E279" s="124"/>
      <c r="F279" s="125">
        <f t="shared" si="19"/>
        <v>0</v>
      </c>
    </row>
    <row r="280" spans="1:6" s="33" customFormat="1" ht="15">
      <c r="A280" s="121">
        <f t="shared" si="20"/>
        <v>216</v>
      </c>
      <c r="B280" s="126" t="s">
        <v>231</v>
      </c>
      <c r="C280" s="123" t="s">
        <v>16</v>
      </c>
      <c r="D280" s="124">
        <v>12</v>
      </c>
      <c r="E280" s="124"/>
      <c r="F280" s="125">
        <f t="shared" si="19"/>
        <v>0</v>
      </c>
    </row>
    <row r="281" spans="1:6" s="40" customFormat="1" ht="30">
      <c r="A281" s="121">
        <f t="shared" si="20"/>
        <v>217</v>
      </c>
      <c r="B281" s="126" t="s">
        <v>360</v>
      </c>
      <c r="C281" s="123" t="s">
        <v>1</v>
      </c>
      <c r="D281" s="124">
        <v>30.35</v>
      </c>
      <c r="E281" s="124"/>
      <c r="F281" s="125">
        <f t="shared" si="19"/>
        <v>0</v>
      </c>
    </row>
    <row r="282" spans="1:6" s="33" customFormat="1" ht="30">
      <c r="A282" s="121">
        <f t="shared" si="20"/>
        <v>218</v>
      </c>
      <c r="B282" s="126" t="s">
        <v>361</v>
      </c>
      <c r="C282" s="123" t="s">
        <v>1</v>
      </c>
      <c r="D282" s="124">
        <v>53.8</v>
      </c>
      <c r="E282" s="124"/>
      <c r="F282" s="125">
        <f t="shared" si="19"/>
        <v>0</v>
      </c>
    </row>
    <row r="283" spans="1:6" s="33" customFormat="1" ht="30">
      <c r="A283" s="121">
        <f t="shared" si="20"/>
        <v>219</v>
      </c>
      <c r="B283" s="126" t="s">
        <v>362</v>
      </c>
      <c r="C283" s="123" t="s">
        <v>1</v>
      </c>
      <c r="D283" s="124">
        <v>25.35</v>
      </c>
      <c r="E283" s="124"/>
      <c r="F283" s="125">
        <f t="shared" si="19"/>
        <v>0</v>
      </c>
    </row>
    <row r="284" spans="1:6" s="33" customFormat="1" ht="30">
      <c r="A284" s="121">
        <f t="shared" si="20"/>
        <v>220</v>
      </c>
      <c r="B284" s="126" t="s">
        <v>363</v>
      </c>
      <c r="C284" s="123" t="s">
        <v>1</v>
      </c>
      <c r="D284" s="124">
        <v>19.8</v>
      </c>
      <c r="E284" s="124"/>
      <c r="F284" s="125">
        <f t="shared" si="19"/>
        <v>0</v>
      </c>
    </row>
    <row r="285" spans="1:6" s="33" customFormat="1" ht="15">
      <c r="A285" s="121">
        <f t="shared" si="20"/>
        <v>221</v>
      </c>
      <c r="B285" s="126" t="s">
        <v>232</v>
      </c>
      <c r="C285" s="123" t="s">
        <v>51</v>
      </c>
      <c r="D285" s="124">
        <v>14.2</v>
      </c>
      <c r="E285" s="124"/>
      <c r="F285" s="125">
        <f t="shared" si="19"/>
        <v>0</v>
      </c>
    </row>
    <row r="286" spans="1:6" s="33" customFormat="1" ht="15">
      <c r="A286" s="121">
        <f t="shared" si="20"/>
        <v>222</v>
      </c>
      <c r="B286" s="126" t="s">
        <v>233</v>
      </c>
      <c r="C286" s="123" t="s">
        <v>51</v>
      </c>
      <c r="D286" s="124">
        <v>14.2</v>
      </c>
      <c r="E286" s="124"/>
      <c r="F286" s="125">
        <f t="shared" si="19"/>
        <v>0</v>
      </c>
    </row>
    <row r="287" spans="1:6" s="33" customFormat="1" ht="15">
      <c r="A287" s="121">
        <f t="shared" si="20"/>
        <v>223</v>
      </c>
      <c r="B287" s="126" t="s">
        <v>300</v>
      </c>
      <c r="C287" s="123" t="s">
        <v>16</v>
      </c>
      <c r="D287" s="124">
        <v>6</v>
      </c>
      <c r="E287" s="128"/>
      <c r="F287" s="129">
        <f t="shared" si="19"/>
        <v>0</v>
      </c>
    </row>
    <row r="288" spans="1:6" s="33" customFormat="1" ht="15">
      <c r="A288" s="121">
        <f t="shared" si="20"/>
        <v>224</v>
      </c>
      <c r="B288" s="126" t="s">
        <v>301</v>
      </c>
      <c r="C288" s="123" t="s">
        <v>16</v>
      </c>
      <c r="D288" s="124">
        <v>6</v>
      </c>
      <c r="E288" s="128"/>
      <c r="F288" s="129">
        <f t="shared" si="19"/>
        <v>0</v>
      </c>
    </row>
    <row r="289" spans="1:6" s="33" customFormat="1" ht="15">
      <c r="A289" s="121">
        <f t="shared" si="20"/>
        <v>225</v>
      </c>
      <c r="B289" s="126" t="s">
        <v>302</v>
      </c>
      <c r="C289" s="123" t="s">
        <v>16</v>
      </c>
      <c r="D289" s="124">
        <v>10</v>
      </c>
      <c r="E289" s="128"/>
      <c r="F289" s="129">
        <f t="shared" si="19"/>
        <v>0</v>
      </c>
    </row>
    <row r="290" spans="1:6" s="33" customFormat="1" ht="15">
      <c r="A290" s="121">
        <f t="shared" si="20"/>
        <v>226</v>
      </c>
      <c r="B290" s="126" t="s">
        <v>303</v>
      </c>
      <c r="C290" s="123" t="s">
        <v>0</v>
      </c>
      <c r="D290" s="124">
        <v>10</v>
      </c>
      <c r="E290" s="128"/>
      <c r="F290" s="129">
        <f t="shared" si="19"/>
        <v>0</v>
      </c>
    </row>
    <row r="291" spans="1:6" s="33" customFormat="1" ht="15">
      <c r="A291" s="121">
        <f t="shared" si="20"/>
        <v>227</v>
      </c>
      <c r="B291" s="126" t="s">
        <v>234</v>
      </c>
      <c r="C291" s="123" t="s">
        <v>16</v>
      </c>
      <c r="D291" s="124">
        <v>5</v>
      </c>
      <c r="E291" s="128"/>
      <c r="F291" s="129">
        <f>ROUND(D291*E291,2)</f>
        <v>0</v>
      </c>
    </row>
    <row r="292" spans="1:6" s="33" customFormat="1" ht="15">
      <c r="A292" s="121">
        <f t="shared" si="20"/>
        <v>228</v>
      </c>
      <c r="B292" s="130" t="s">
        <v>304</v>
      </c>
      <c r="C292" s="123" t="s">
        <v>16</v>
      </c>
      <c r="D292" s="124">
        <v>5</v>
      </c>
      <c r="E292" s="131"/>
      <c r="F292" s="131">
        <f>ROUND(D292*E292,2)</f>
        <v>0</v>
      </c>
    </row>
    <row r="293" spans="1:6" s="33" customFormat="1" ht="15">
      <c r="A293" s="123"/>
      <c r="B293" s="132" t="s">
        <v>235</v>
      </c>
      <c r="C293" s="133"/>
      <c r="D293" s="134"/>
      <c r="E293" s="134"/>
      <c r="F293" s="135">
        <f>SUM(F261:F292)</f>
        <v>0</v>
      </c>
    </row>
    <row r="294" spans="1:6" s="33" customFormat="1" ht="15">
      <c r="A294" s="5" t="s">
        <v>34</v>
      </c>
      <c r="B294" s="136" t="s">
        <v>236</v>
      </c>
      <c r="C294" s="120"/>
      <c r="D294" s="120"/>
      <c r="E294" s="119"/>
      <c r="F294" s="120"/>
    </row>
    <row r="295" spans="1:6" s="33" customFormat="1" ht="15">
      <c r="A295" s="121">
        <f>A292+1</f>
        <v>229</v>
      </c>
      <c r="B295" s="122" t="s">
        <v>237</v>
      </c>
      <c r="C295" s="133" t="s">
        <v>1</v>
      </c>
      <c r="D295" s="134">
        <v>6</v>
      </c>
      <c r="E295" s="134"/>
      <c r="F295" s="125">
        <f>(D295*E295)</f>
        <v>0</v>
      </c>
    </row>
    <row r="296" spans="1:6" s="33" customFormat="1" ht="15">
      <c r="A296" s="121">
        <f>A295+1</f>
        <v>230</v>
      </c>
      <c r="B296" s="122" t="s">
        <v>238</v>
      </c>
      <c r="C296" s="133" t="s">
        <v>1</v>
      </c>
      <c r="D296" s="134">
        <v>3</v>
      </c>
      <c r="E296" s="134"/>
      <c r="F296" s="125">
        <f t="shared" ref="F296:F305" si="21">(D296*E296)</f>
        <v>0</v>
      </c>
    </row>
    <row r="297" spans="1:6" s="33" customFormat="1" ht="15">
      <c r="A297" s="121">
        <f t="shared" ref="A297:A305" si="22">A296+1</f>
        <v>231</v>
      </c>
      <c r="B297" s="122" t="s">
        <v>239</v>
      </c>
      <c r="C297" s="133" t="s">
        <v>1</v>
      </c>
      <c r="D297" s="134">
        <v>14</v>
      </c>
      <c r="E297" s="134"/>
      <c r="F297" s="125">
        <f t="shared" si="21"/>
        <v>0</v>
      </c>
    </row>
    <row r="298" spans="1:6" s="33" customFormat="1" ht="15">
      <c r="A298" s="121">
        <f t="shared" si="22"/>
        <v>232</v>
      </c>
      <c r="B298" s="137" t="s">
        <v>240</v>
      </c>
      <c r="C298" s="138" t="s">
        <v>0</v>
      </c>
      <c r="D298" s="134">
        <v>4</v>
      </c>
      <c r="E298" s="134"/>
      <c r="F298" s="125">
        <f t="shared" si="21"/>
        <v>0</v>
      </c>
    </row>
    <row r="299" spans="1:6" s="33" customFormat="1" ht="15">
      <c r="A299" s="121">
        <f t="shared" si="22"/>
        <v>233</v>
      </c>
      <c r="B299" s="122" t="s">
        <v>241</v>
      </c>
      <c r="C299" s="138" t="s">
        <v>0</v>
      </c>
      <c r="D299" s="134">
        <v>2</v>
      </c>
      <c r="E299" s="134"/>
      <c r="F299" s="125">
        <f t="shared" si="21"/>
        <v>0</v>
      </c>
    </row>
    <row r="300" spans="1:6" s="33" customFormat="1" ht="15">
      <c r="A300" s="121">
        <f t="shared" si="22"/>
        <v>234</v>
      </c>
      <c r="B300" s="122" t="s">
        <v>242</v>
      </c>
      <c r="C300" s="133" t="s">
        <v>16</v>
      </c>
      <c r="D300" s="134">
        <v>1</v>
      </c>
      <c r="E300" s="134"/>
      <c r="F300" s="125">
        <f t="shared" si="21"/>
        <v>0</v>
      </c>
    </row>
    <row r="301" spans="1:6" s="33" customFormat="1" ht="15">
      <c r="A301" s="121">
        <f t="shared" si="22"/>
        <v>235</v>
      </c>
      <c r="B301" s="122" t="s">
        <v>243</v>
      </c>
      <c r="C301" s="133" t="s">
        <v>16</v>
      </c>
      <c r="D301" s="134">
        <v>1</v>
      </c>
      <c r="E301" s="134"/>
      <c r="F301" s="125">
        <f t="shared" si="21"/>
        <v>0</v>
      </c>
    </row>
    <row r="302" spans="1:6" s="33" customFormat="1" ht="15">
      <c r="A302" s="121">
        <f t="shared" si="22"/>
        <v>236</v>
      </c>
      <c r="B302" s="122" t="s">
        <v>244</v>
      </c>
      <c r="C302" s="133" t="s">
        <v>16</v>
      </c>
      <c r="D302" s="134">
        <v>4</v>
      </c>
      <c r="E302" s="134"/>
      <c r="F302" s="125">
        <f t="shared" si="21"/>
        <v>0</v>
      </c>
    </row>
    <row r="303" spans="1:6" s="33" customFormat="1" ht="30">
      <c r="A303" s="121">
        <f t="shared" si="22"/>
        <v>237</v>
      </c>
      <c r="B303" s="122" t="s">
        <v>245</v>
      </c>
      <c r="C303" s="133" t="s">
        <v>16</v>
      </c>
      <c r="D303" s="134">
        <v>1</v>
      </c>
      <c r="E303" s="134"/>
      <c r="F303" s="125">
        <f t="shared" si="21"/>
        <v>0</v>
      </c>
    </row>
    <row r="304" spans="1:6" s="33" customFormat="1" ht="15">
      <c r="A304" s="121">
        <f t="shared" si="22"/>
        <v>238</v>
      </c>
      <c r="B304" s="122" t="s">
        <v>246</v>
      </c>
      <c r="C304" s="133" t="s">
        <v>16</v>
      </c>
      <c r="D304" s="134">
        <v>2</v>
      </c>
      <c r="E304" s="134"/>
      <c r="F304" s="125">
        <f t="shared" si="21"/>
        <v>0</v>
      </c>
    </row>
    <row r="305" spans="1:6" s="33" customFormat="1" ht="15">
      <c r="A305" s="121">
        <f t="shared" si="22"/>
        <v>239</v>
      </c>
      <c r="B305" s="122" t="s">
        <v>247</v>
      </c>
      <c r="C305" s="133" t="s">
        <v>1</v>
      </c>
      <c r="D305" s="134">
        <v>50</v>
      </c>
      <c r="E305" s="134"/>
      <c r="F305" s="125">
        <f t="shared" si="21"/>
        <v>0</v>
      </c>
    </row>
    <row r="306" spans="1:6" s="33" customFormat="1" ht="15">
      <c r="A306" s="123"/>
      <c r="B306" s="139" t="s">
        <v>248</v>
      </c>
      <c r="C306" s="133"/>
      <c r="D306" s="134"/>
      <c r="E306" s="134"/>
      <c r="F306" s="135">
        <f>SUM(F295:F305)</f>
        <v>0</v>
      </c>
    </row>
    <row r="307" spans="1:6" s="33" customFormat="1" ht="15">
      <c r="A307" s="123"/>
      <c r="B307" s="139"/>
      <c r="C307" s="133"/>
      <c r="D307" s="134"/>
      <c r="E307" s="134"/>
      <c r="F307" s="135"/>
    </row>
    <row r="308" spans="1:6" s="33" customFormat="1" ht="15">
      <c r="A308" s="5" t="s">
        <v>206</v>
      </c>
      <c r="B308" s="119" t="s">
        <v>249</v>
      </c>
      <c r="C308" s="119"/>
      <c r="D308" s="140"/>
      <c r="E308" s="120"/>
      <c r="F308" s="120"/>
    </row>
    <row r="309" spans="1:6" s="33" customFormat="1" ht="15">
      <c r="A309" s="121">
        <f>A305+1</f>
        <v>240</v>
      </c>
      <c r="B309" s="130" t="s">
        <v>321</v>
      </c>
      <c r="C309" s="123" t="s">
        <v>16</v>
      </c>
      <c r="D309" s="124">
        <v>1</v>
      </c>
      <c r="E309" s="124"/>
      <c r="F309" s="125">
        <f t="shared" ref="F309:F349" si="23">ROUND(D309*E309,2)</f>
        <v>0</v>
      </c>
    </row>
    <row r="310" spans="1:6" s="33" customFormat="1" ht="15">
      <c r="A310" s="121">
        <f>A309+1</f>
        <v>241</v>
      </c>
      <c r="B310" s="130" t="s">
        <v>250</v>
      </c>
      <c r="C310" s="123" t="s">
        <v>1</v>
      </c>
      <c r="D310" s="124">
        <v>1.95</v>
      </c>
      <c r="E310" s="124"/>
      <c r="F310" s="125">
        <f t="shared" si="23"/>
        <v>0</v>
      </c>
    </row>
    <row r="311" spans="1:6" s="33" customFormat="1" ht="15">
      <c r="A311" s="121">
        <f t="shared" ref="A311:A350" si="24">A310+1</f>
        <v>242</v>
      </c>
      <c r="B311" s="130" t="s">
        <v>251</v>
      </c>
      <c r="C311" s="123" t="s">
        <v>1</v>
      </c>
      <c r="D311" s="124">
        <v>17.8</v>
      </c>
      <c r="E311" s="124"/>
      <c r="F311" s="125">
        <f t="shared" si="23"/>
        <v>0</v>
      </c>
    </row>
    <row r="312" spans="1:6" s="33" customFormat="1" ht="15">
      <c r="A312" s="121">
        <f t="shared" si="24"/>
        <v>243</v>
      </c>
      <c r="B312" s="130" t="s">
        <v>252</v>
      </c>
      <c r="C312" s="123" t="s">
        <v>1</v>
      </c>
      <c r="D312" s="124">
        <v>35.700000000000003</v>
      </c>
      <c r="E312" s="124"/>
      <c r="F312" s="125">
        <f t="shared" si="23"/>
        <v>0</v>
      </c>
    </row>
    <row r="313" spans="1:6" s="33" customFormat="1" ht="15">
      <c r="A313" s="121">
        <f t="shared" si="24"/>
        <v>244</v>
      </c>
      <c r="B313" s="130" t="s">
        <v>322</v>
      </c>
      <c r="C313" s="123" t="s">
        <v>1</v>
      </c>
      <c r="D313" s="124">
        <v>22.4</v>
      </c>
      <c r="E313" s="124"/>
      <c r="F313" s="125">
        <f t="shared" si="23"/>
        <v>0</v>
      </c>
    </row>
    <row r="314" spans="1:6" s="33" customFormat="1" ht="15">
      <c r="A314" s="121">
        <f t="shared" si="24"/>
        <v>245</v>
      </c>
      <c r="B314" s="130" t="s">
        <v>305</v>
      </c>
      <c r="C314" s="123" t="s">
        <v>1</v>
      </c>
      <c r="D314" s="124">
        <v>0.85</v>
      </c>
      <c r="E314" s="124"/>
      <c r="F314" s="125">
        <f t="shared" si="23"/>
        <v>0</v>
      </c>
    </row>
    <row r="315" spans="1:6" s="41" customFormat="1" ht="30">
      <c r="A315" s="121">
        <f t="shared" si="24"/>
        <v>246</v>
      </c>
      <c r="B315" s="126" t="s">
        <v>323</v>
      </c>
      <c r="C315" s="123" t="s">
        <v>1</v>
      </c>
      <c r="D315" s="125">
        <v>8.15</v>
      </c>
      <c r="E315" s="125"/>
      <c r="F315" s="125">
        <f t="shared" si="23"/>
        <v>0</v>
      </c>
    </row>
    <row r="316" spans="1:6" s="33" customFormat="1" ht="30">
      <c r="A316" s="121">
        <f t="shared" si="24"/>
        <v>247</v>
      </c>
      <c r="B316" s="126" t="s">
        <v>324</v>
      </c>
      <c r="C316" s="123" t="s">
        <v>1</v>
      </c>
      <c r="D316" s="124">
        <v>16</v>
      </c>
      <c r="E316" s="124"/>
      <c r="F316" s="125">
        <f t="shared" si="23"/>
        <v>0</v>
      </c>
    </row>
    <row r="317" spans="1:6" s="33" customFormat="1" ht="15">
      <c r="A317" s="121">
        <f t="shared" si="24"/>
        <v>248</v>
      </c>
      <c r="B317" s="130" t="s">
        <v>253</v>
      </c>
      <c r="C317" s="123" t="s">
        <v>16</v>
      </c>
      <c r="D317" s="124">
        <v>4</v>
      </c>
      <c r="E317" s="124"/>
      <c r="F317" s="125">
        <f t="shared" si="23"/>
        <v>0</v>
      </c>
    </row>
    <row r="318" spans="1:6" s="33" customFormat="1" ht="15">
      <c r="A318" s="121">
        <f t="shared" si="24"/>
        <v>249</v>
      </c>
      <c r="B318" s="130" t="s">
        <v>254</v>
      </c>
      <c r="C318" s="123" t="s">
        <v>16</v>
      </c>
      <c r="D318" s="124">
        <v>29</v>
      </c>
      <c r="E318" s="124"/>
      <c r="F318" s="125">
        <f t="shared" si="23"/>
        <v>0</v>
      </c>
    </row>
    <row r="319" spans="1:6" s="33" customFormat="1" ht="15">
      <c r="A319" s="121">
        <f t="shared" si="24"/>
        <v>250</v>
      </c>
      <c r="B319" s="130" t="s">
        <v>255</v>
      </c>
      <c r="C319" s="123" t="s">
        <v>16</v>
      </c>
      <c r="D319" s="124">
        <v>15</v>
      </c>
      <c r="E319" s="124"/>
      <c r="F319" s="125">
        <f t="shared" si="23"/>
        <v>0</v>
      </c>
    </row>
    <row r="320" spans="1:6" s="33" customFormat="1" ht="15">
      <c r="A320" s="121">
        <f t="shared" si="24"/>
        <v>251</v>
      </c>
      <c r="B320" s="130" t="s">
        <v>256</v>
      </c>
      <c r="C320" s="123" t="s">
        <v>16</v>
      </c>
      <c r="D320" s="124">
        <v>3</v>
      </c>
      <c r="E320" s="124"/>
      <c r="F320" s="125">
        <f t="shared" si="23"/>
        <v>0</v>
      </c>
    </row>
    <row r="321" spans="1:6" s="33" customFormat="1" ht="15">
      <c r="A321" s="121">
        <f t="shared" si="24"/>
        <v>252</v>
      </c>
      <c r="B321" s="130" t="s">
        <v>257</v>
      </c>
      <c r="C321" s="123" t="s">
        <v>16</v>
      </c>
      <c r="D321" s="124">
        <v>8</v>
      </c>
      <c r="E321" s="124"/>
      <c r="F321" s="125">
        <f t="shared" si="23"/>
        <v>0</v>
      </c>
    </row>
    <row r="322" spans="1:6" s="33" customFormat="1" ht="15">
      <c r="A322" s="121">
        <f t="shared" si="24"/>
        <v>253</v>
      </c>
      <c r="B322" s="130" t="s">
        <v>258</v>
      </c>
      <c r="C322" s="123" t="s">
        <v>16</v>
      </c>
      <c r="D322" s="124">
        <v>19</v>
      </c>
      <c r="E322" s="124"/>
      <c r="F322" s="125">
        <f t="shared" si="23"/>
        <v>0</v>
      </c>
    </row>
    <row r="323" spans="1:6" s="33" customFormat="1" ht="15">
      <c r="A323" s="121">
        <f t="shared" si="24"/>
        <v>254</v>
      </c>
      <c r="B323" s="130" t="s">
        <v>259</v>
      </c>
      <c r="C323" s="123" t="s">
        <v>16</v>
      </c>
      <c r="D323" s="124">
        <v>14</v>
      </c>
      <c r="E323" s="124"/>
      <c r="F323" s="125">
        <f t="shared" si="23"/>
        <v>0</v>
      </c>
    </row>
    <row r="324" spans="1:6" s="33" customFormat="1" ht="15">
      <c r="A324" s="121">
        <f t="shared" si="24"/>
        <v>255</v>
      </c>
      <c r="B324" s="130" t="s">
        <v>260</v>
      </c>
      <c r="C324" s="123" t="s">
        <v>16</v>
      </c>
      <c r="D324" s="124">
        <v>15</v>
      </c>
      <c r="E324" s="124"/>
      <c r="F324" s="125">
        <f t="shared" si="23"/>
        <v>0</v>
      </c>
    </row>
    <row r="325" spans="1:6" s="33" customFormat="1" ht="15">
      <c r="A325" s="121">
        <f t="shared" si="24"/>
        <v>256</v>
      </c>
      <c r="B325" s="130" t="s">
        <v>261</v>
      </c>
      <c r="C325" s="123" t="s">
        <v>16</v>
      </c>
      <c r="D325" s="124">
        <v>8</v>
      </c>
      <c r="E325" s="124"/>
      <c r="F325" s="125">
        <f t="shared" si="23"/>
        <v>0</v>
      </c>
    </row>
    <row r="326" spans="1:6" s="33" customFormat="1" ht="15">
      <c r="A326" s="121">
        <f t="shared" si="24"/>
        <v>257</v>
      </c>
      <c r="B326" s="130" t="s">
        <v>262</v>
      </c>
      <c r="C326" s="123" t="s">
        <v>16</v>
      </c>
      <c r="D326" s="124">
        <v>5</v>
      </c>
      <c r="E326" s="124"/>
      <c r="F326" s="125">
        <f t="shared" si="23"/>
        <v>0</v>
      </c>
    </row>
    <row r="327" spans="1:6" s="39" customFormat="1" ht="15">
      <c r="A327" s="121">
        <f t="shared" si="24"/>
        <v>258</v>
      </c>
      <c r="B327" s="130" t="s">
        <v>263</v>
      </c>
      <c r="C327" s="123" t="s">
        <v>16</v>
      </c>
      <c r="D327" s="127">
        <v>8</v>
      </c>
      <c r="E327" s="124"/>
      <c r="F327" s="125">
        <f t="shared" si="23"/>
        <v>0</v>
      </c>
    </row>
    <row r="328" spans="1:6" s="39" customFormat="1" ht="60">
      <c r="A328" s="121">
        <f t="shared" si="24"/>
        <v>259</v>
      </c>
      <c r="B328" s="126" t="s">
        <v>264</v>
      </c>
      <c r="C328" s="123" t="s">
        <v>16</v>
      </c>
      <c r="D328" s="127">
        <v>1</v>
      </c>
      <c r="E328" s="124"/>
      <c r="F328" s="125">
        <f t="shared" si="23"/>
        <v>0</v>
      </c>
    </row>
    <row r="329" spans="1:6" s="39" customFormat="1" ht="15">
      <c r="A329" s="121">
        <f t="shared" si="24"/>
        <v>260</v>
      </c>
      <c r="B329" s="130" t="s">
        <v>265</v>
      </c>
      <c r="C329" s="123" t="s">
        <v>16</v>
      </c>
      <c r="D329" s="127">
        <v>5</v>
      </c>
      <c r="E329" s="124"/>
      <c r="F329" s="125">
        <f t="shared" si="23"/>
        <v>0</v>
      </c>
    </row>
    <row r="330" spans="1:6" s="33" customFormat="1" ht="15">
      <c r="A330" s="121">
        <f t="shared" si="24"/>
        <v>261</v>
      </c>
      <c r="B330" s="130" t="s">
        <v>266</v>
      </c>
      <c r="C330" s="123" t="s">
        <v>16</v>
      </c>
      <c r="D330" s="127">
        <v>3</v>
      </c>
      <c r="E330" s="124"/>
      <c r="F330" s="125">
        <f t="shared" si="23"/>
        <v>0</v>
      </c>
    </row>
    <row r="331" spans="1:6" s="33" customFormat="1" ht="15">
      <c r="A331" s="121">
        <f t="shared" si="24"/>
        <v>262</v>
      </c>
      <c r="B331" s="130" t="s">
        <v>267</v>
      </c>
      <c r="C331" s="123" t="s">
        <v>16</v>
      </c>
      <c r="D331" s="127">
        <v>20</v>
      </c>
      <c r="E331" s="124"/>
      <c r="F331" s="125">
        <f t="shared" si="23"/>
        <v>0</v>
      </c>
    </row>
    <row r="332" spans="1:6" s="33" customFormat="1" ht="15">
      <c r="A332" s="121">
        <f t="shared" si="24"/>
        <v>263</v>
      </c>
      <c r="B332" s="130" t="s">
        <v>268</v>
      </c>
      <c r="C332" s="123" t="s">
        <v>16</v>
      </c>
      <c r="D332" s="124">
        <v>2</v>
      </c>
      <c r="E332" s="124"/>
      <c r="F332" s="125">
        <f t="shared" si="23"/>
        <v>0</v>
      </c>
    </row>
    <row r="333" spans="1:6" s="33" customFormat="1" ht="45">
      <c r="A333" s="121">
        <f t="shared" si="24"/>
        <v>264</v>
      </c>
      <c r="B333" s="126" t="s">
        <v>306</v>
      </c>
      <c r="C333" s="123" t="s">
        <v>1</v>
      </c>
      <c r="D333" s="124">
        <v>7</v>
      </c>
      <c r="E333" s="124"/>
      <c r="F333" s="125">
        <f t="shared" si="23"/>
        <v>0</v>
      </c>
    </row>
    <row r="334" spans="1:6" s="33" customFormat="1" ht="30">
      <c r="A334" s="121">
        <f t="shared" si="24"/>
        <v>265</v>
      </c>
      <c r="B334" s="112" t="s">
        <v>269</v>
      </c>
      <c r="C334" s="123" t="s">
        <v>51</v>
      </c>
      <c r="D334" s="124">
        <v>31.2</v>
      </c>
      <c r="E334" s="65"/>
      <c r="F334" s="125">
        <f t="shared" si="23"/>
        <v>0</v>
      </c>
    </row>
    <row r="335" spans="1:6" s="33" customFormat="1" ht="15">
      <c r="A335" s="121">
        <f t="shared" si="24"/>
        <v>266</v>
      </c>
      <c r="B335" s="130" t="s">
        <v>234</v>
      </c>
      <c r="C335" s="123" t="s">
        <v>16</v>
      </c>
      <c r="D335" s="124">
        <v>13</v>
      </c>
      <c r="E335" s="124"/>
      <c r="F335" s="125">
        <f t="shared" si="23"/>
        <v>0</v>
      </c>
    </row>
    <row r="336" spans="1:6" s="33" customFormat="1" ht="15">
      <c r="A336" s="121">
        <f t="shared" si="24"/>
        <v>267</v>
      </c>
      <c r="B336" s="130" t="s">
        <v>307</v>
      </c>
      <c r="C336" s="123" t="s">
        <v>16</v>
      </c>
      <c r="D336" s="124">
        <v>13</v>
      </c>
      <c r="E336" s="124"/>
      <c r="F336" s="125">
        <f t="shared" si="23"/>
        <v>0</v>
      </c>
    </row>
    <row r="337" spans="1:6" s="33" customFormat="1" ht="15">
      <c r="A337" s="121">
        <f t="shared" si="24"/>
        <v>268</v>
      </c>
      <c r="B337" s="130" t="s">
        <v>308</v>
      </c>
      <c r="C337" s="123" t="s">
        <v>16</v>
      </c>
      <c r="D337" s="124">
        <v>12</v>
      </c>
      <c r="E337" s="124"/>
      <c r="F337" s="125">
        <f>ROUND(D337*E337,2)</f>
        <v>0</v>
      </c>
    </row>
    <row r="338" spans="1:6" s="33" customFormat="1" ht="15">
      <c r="A338" s="121">
        <f t="shared" si="24"/>
        <v>269</v>
      </c>
      <c r="B338" s="130" t="s">
        <v>309</v>
      </c>
      <c r="C338" s="123" t="s">
        <v>16</v>
      </c>
      <c r="D338" s="124">
        <v>12</v>
      </c>
      <c r="E338" s="124"/>
      <c r="F338" s="125">
        <f>ROUND(D338*E338,2)</f>
        <v>0</v>
      </c>
    </row>
    <row r="339" spans="1:6" s="33" customFormat="1" ht="15">
      <c r="A339" s="121">
        <f t="shared" si="24"/>
        <v>270</v>
      </c>
      <c r="B339" s="130" t="s">
        <v>310</v>
      </c>
      <c r="C339" s="123" t="s">
        <v>16</v>
      </c>
      <c r="D339" s="124">
        <v>6</v>
      </c>
      <c r="E339" s="124"/>
      <c r="F339" s="125">
        <f t="shared" si="23"/>
        <v>0</v>
      </c>
    </row>
    <row r="340" spans="1:6" s="33" customFormat="1" ht="15">
      <c r="A340" s="121">
        <f t="shared" si="24"/>
        <v>271</v>
      </c>
      <c r="B340" s="130" t="s">
        <v>311</v>
      </c>
      <c r="C340" s="123" t="s">
        <v>16</v>
      </c>
      <c r="D340" s="124">
        <v>6</v>
      </c>
      <c r="E340" s="124"/>
      <c r="F340" s="125">
        <f t="shared" si="23"/>
        <v>0</v>
      </c>
    </row>
    <row r="341" spans="1:6" s="33" customFormat="1" ht="15">
      <c r="A341" s="121">
        <f t="shared" si="24"/>
        <v>272</v>
      </c>
      <c r="B341" s="130" t="s">
        <v>312</v>
      </c>
      <c r="C341" s="123" t="s">
        <v>1</v>
      </c>
      <c r="D341" s="124">
        <v>2.4500000000000002</v>
      </c>
      <c r="E341" s="124"/>
      <c r="F341" s="125">
        <f t="shared" si="23"/>
        <v>0</v>
      </c>
    </row>
    <row r="342" spans="1:6" s="33" customFormat="1" ht="15">
      <c r="A342" s="121">
        <f t="shared" si="24"/>
        <v>273</v>
      </c>
      <c r="B342" s="130" t="s">
        <v>313</v>
      </c>
      <c r="C342" s="123" t="s">
        <v>1</v>
      </c>
      <c r="D342" s="124">
        <v>2.4500000000000002</v>
      </c>
      <c r="E342" s="124"/>
      <c r="F342" s="125">
        <f t="shared" si="23"/>
        <v>0</v>
      </c>
    </row>
    <row r="343" spans="1:6" s="33" customFormat="1" ht="15">
      <c r="A343" s="121">
        <f t="shared" si="24"/>
        <v>274</v>
      </c>
      <c r="B343" s="130" t="s">
        <v>314</v>
      </c>
      <c r="C343" s="123" t="s">
        <v>1</v>
      </c>
      <c r="D343" s="124">
        <v>10.55</v>
      </c>
      <c r="E343" s="124"/>
      <c r="F343" s="125">
        <f t="shared" si="23"/>
        <v>0</v>
      </c>
    </row>
    <row r="344" spans="1:6" s="33" customFormat="1" ht="15">
      <c r="A344" s="121">
        <f t="shared" si="24"/>
        <v>275</v>
      </c>
      <c r="B344" s="130" t="s">
        <v>315</v>
      </c>
      <c r="C344" s="123" t="s">
        <v>1</v>
      </c>
      <c r="D344" s="124">
        <v>10.55</v>
      </c>
      <c r="E344" s="124"/>
      <c r="F344" s="125">
        <f t="shared" si="23"/>
        <v>0</v>
      </c>
    </row>
    <row r="345" spans="1:6" s="33" customFormat="1" ht="15">
      <c r="A345" s="121">
        <f t="shared" si="24"/>
        <v>276</v>
      </c>
      <c r="B345" s="130" t="s">
        <v>316</v>
      </c>
      <c r="C345" s="123" t="s">
        <v>61</v>
      </c>
      <c r="D345" s="124">
        <v>20.100000000000001</v>
      </c>
      <c r="E345" s="124"/>
      <c r="F345" s="125">
        <f t="shared" si="23"/>
        <v>0</v>
      </c>
    </row>
    <row r="346" spans="1:6" s="33" customFormat="1" ht="15">
      <c r="A346" s="121">
        <f t="shared" si="24"/>
        <v>277</v>
      </c>
      <c r="B346" s="130" t="s">
        <v>270</v>
      </c>
      <c r="C346" s="123" t="s">
        <v>61</v>
      </c>
      <c r="D346" s="124">
        <v>1.64</v>
      </c>
      <c r="E346" s="65"/>
      <c r="F346" s="125">
        <f t="shared" si="23"/>
        <v>0</v>
      </c>
    </row>
    <row r="347" spans="1:6" s="33" customFormat="1" ht="15">
      <c r="A347" s="121">
        <f t="shared" si="24"/>
        <v>278</v>
      </c>
      <c r="B347" s="130" t="s">
        <v>317</v>
      </c>
      <c r="C347" s="123" t="s">
        <v>61</v>
      </c>
      <c r="D347" s="124">
        <v>6.7</v>
      </c>
      <c r="E347" s="65"/>
      <c r="F347" s="125">
        <f t="shared" si="23"/>
        <v>0</v>
      </c>
    </row>
    <row r="348" spans="1:6" s="33" customFormat="1" ht="15">
      <c r="A348" s="121">
        <f t="shared" si="24"/>
        <v>279</v>
      </c>
      <c r="B348" s="130" t="s">
        <v>318</v>
      </c>
      <c r="C348" s="123" t="s">
        <v>61</v>
      </c>
      <c r="D348" s="124">
        <v>11.7</v>
      </c>
      <c r="E348" s="124"/>
      <c r="F348" s="125">
        <f t="shared" si="23"/>
        <v>0</v>
      </c>
    </row>
    <row r="349" spans="1:6" s="33" customFormat="1" ht="15">
      <c r="A349" s="121">
        <f t="shared" si="24"/>
        <v>280</v>
      </c>
      <c r="B349" s="130" t="s">
        <v>319</v>
      </c>
      <c r="C349" s="123" t="s">
        <v>61</v>
      </c>
      <c r="D349" s="124">
        <v>11.7</v>
      </c>
      <c r="E349" s="124"/>
      <c r="F349" s="125">
        <f t="shared" si="23"/>
        <v>0</v>
      </c>
    </row>
    <row r="350" spans="1:6" s="33" customFormat="1" ht="15">
      <c r="A350" s="121">
        <f t="shared" si="24"/>
        <v>281</v>
      </c>
      <c r="B350" s="130" t="s">
        <v>320</v>
      </c>
      <c r="C350" s="123" t="s">
        <v>16</v>
      </c>
      <c r="D350" s="124">
        <v>1</v>
      </c>
      <c r="E350" s="124"/>
      <c r="F350" s="125">
        <f>ROUND(D350*E350,2)</f>
        <v>0</v>
      </c>
    </row>
    <row r="351" spans="1:6" s="33" customFormat="1" ht="15">
      <c r="A351" s="123"/>
      <c r="B351" s="141" t="s">
        <v>271</v>
      </c>
      <c r="C351" s="123"/>
      <c r="D351" s="125"/>
      <c r="E351" s="125"/>
      <c r="F351" s="135">
        <f>SUM(F309:F350)</f>
        <v>0</v>
      </c>
    </row>
    <row r="352" spans="1:6" s="33" customFormat="1" ht="15">
      <c r="A352" s="101"/>
      <c r="B352" s="102" t="s">
        <v>350</v>
      </c>
      <c r="C352" s="101"/>
      <c r="D352" s="103"/>
      <c r="E352" s="103"/>
      <c r="F352" s="104">
        <f>F351+F306+F293</f>
        <v>0</v>
      </c>
    </row>
    <row r="353" spans="1:6" s="33" customFormat="1" ht="15">
      <c r="A353" s="142"/>
      <c r="B353" s="143"/>
      <c r="C353" s="142"/>
      <c r="D353" s="144"/>
      <c r="E353" s="144"/>
      <c r="F353" s="145"/>
    </row>
    <row r="354" spans="1:6" s="7" customFormat="1" ht="15.75">
      <c r="A354" s="107" t="s">
        <v>35</v>
      </c>
      <c r="B354" s="108"/>
      <c r="C354" s="109"/>
      <c r="D354" s="108"/>
      <c r="E354" s="108"/>
      <c r="F354" s="110"/>
    </row>
    <row r="355" spans="1:6" s="33" customFormat="1" ht="15">
      <c r="A355" s="5" t="s">
        <v>33</v>
      </c>
      <c r="B355" s="119" t="s">
        <v>36</v>
      </c>
      <c r="C355" s="119"/>
      <c r="D355" s="120"/>
      <c r="E355" s="120"/>
      <c r="F355" s="120"/>
    </row>
    <row r="356" spans="1:6" s="33" customFormat="1" ht="15">
      <c r="A356" s="121">
        <f>A350+1</f>
        <v>282</v>
      </c>
      <c r="B356" s="122" t="s">
        <v>14</v>
      </c>
      <c r="C356" s="123" t="s">
        <v>1</v>
      </c>
      <c r="D356" s="124">
        <v>65</v>
      </c>
      <c r="E356" s="124"/>
      <c r="F356" s="125">
        <f t="shared" ref="F356:F378" si="25">ROUND(D356*E356,2)</f>
        <v>0</v>
      </c>
    </row>
    <row r="357" spans="1:6" s="33" customFormat="1" ht="15">
      <c r="A357" s="121">
        <f>A356+1</f>
        <v>283</v>
      </c>
      <c r="B357" s="126" t="s">
        <v>15</v>
      </c>
      <c r="C357" s="123" t="s">
        <v>1</v>
      </c>
      <c r="D357" s="124">
        <v>114</v>
      </c>
      <c r="E357" s="124"/>
      <c r="F357" s="125">
        <f t="shared" si="25"/>
        <v>0</v>
      </c>
    </row>
    <row r="358" spans="1:6" s="33" customFormat="1" ht="15">
      <c r="A358" s="121">
        <f t="shared" ref="A358:A378" si="26">A357+1</f>
        <v>284</v>
      </c>
      <c r="B358" s="126" t="s">
        <v>19</v>
      </c>
      <c r="C358" s="123" t="s">
        <v>1</v>
      </c>
      <c r="D358" s="124">
        <v>180</v>
      </c>
      <c r="E358" s="124"/>
      <c r="F358" s="125">
        <f t="shared" si="25"/>
        <v>0</v>
      </c>
    </row>
    <row r="359" spans="1:6" s="33" customFormat="1" ht="15">
      <c r="A359" s="121">
        <f t="shared" si="26"/>
        <v>285</v>
      </c>
      <c r="B359" s="126" t="s">
        <v>20</v>
      </c>
      <c r="C359" s="123" t="s">
        <v>1</v>
      </c>
      <c r="D359" s="124">
        <v>32</v>
      </c>
      <c r="E359" s="124"/>
      <c r="F359" s="125">
        <f t="shared" si="25"/>
        <v>0</v>
      </c>
    </row>
    <row r="360" spans="1:6" s="33" customFormat="1" ht="15">
      <c r="A360" s="121">
        <f t="shared" si="26"/>
        <v>286</v>
      </c>
      <c r="B360" s="126" t="s">
        <v>3</v>
      </c>
      <c r="C360" s="123" t="s">
        <v>1</v>
      </c>
      <c r="D360" s="124">
        <v>60</v>
      </c>
      <c r="E360" s="124"/>
      <c r="F360" s="125">
        <f t="shared" si="25"/>
        <v>0</v>
      </c>
    </row>
    <row r="361" spans="1:6" s="33" customFormat="1" ht="15">
      <c r="A361" s="121">
        <f t="shared" si="26"/>
        <v>287</v>
      </c>
      <c r="B361" s="126" t="s">
        <v>4</v>
      </c>
      <c r="C361" s="123" t="s">
        <v>1</v>
      </c>
      <c r="D361" s="124">
        <v>110</v>
      </c>
      <c r="E361" s="124"/>
      <c r="F361" s="125">
        <f t="shared" si="25"/>
        <v>0</v>
      </c>
    </row>
    <row r="362" spans="1:6" s="33" customFormat="1" ht="15">
      <c r="A362" s="121">
        <f t="shared" si="26"/>
        <v>288</v>
      </c>
      <c r="B362" s="126" t="s">
        <v>5</v>
      </c>
      <c r="C362" s="123" t="s">
        <v>1</v>
      </c>
      <c r="D362" s="124">
        <v>210</v>
      </c>
      <c r="E362" s="124"/>
      <c r="F362" s="125">
        <f t="shared" si="25"/>
        <v>0</v>
      </c>
    </row>
    <row r="363" spans="1:6" s="33" customFormat="1" ht="30">
      <c r="A363" s="121">
        <f t="shared" si="26"/>
        <v>289</v>
      </c>
      <c r="B363" s="126" t="s">
        <v>358</v>
      </c>
      <c r="C363" s="123" t="s">
        <v>0</v>
      </c>
      <c r="D363" s="124">
        <v>2</v>
      </c>
      <c r="E363" s="124"/>
      <c r="F363" s="125">
        <f t="shared" si="25"/>
        <v>0</v>
      </c>
    </row>
    <row r="364" spans="1:6" s="33" customFormat="1" ht="30">
      <c r="A364" s="121">
        <f t="shared" si="26"/>
        <v>290</v>
      </c>
      <c r="B364" s="126" t="s">
        <v>18</v>
      </c>
      <c r="C364" s="123" t="s">
        <v>0</v>
      </c>
      <c r="D364" s="124">
        <v>49</v>
      </c>
      <c r="E364" s="124"/>
      <c r="F364" s="125">
        <f t="shared" si="25"/>
        <v>0</v>
      </c>
    </row>
    <row r="365" spans="1:6" s="33" customFormat="1" ht="30">
      <c r="A365" s="121">
        <f t="shared" si="26"/>
        <v>291</v>
      </c>
      <c r="B365" s="126" t="s">
        <v>29</v>
      </c>
      <c r="C365" s="123" t="s">
        <v>0</v>
      </c>
      <c r="D365" s="124">
        <v>14</v>
      </c>
      <c r="E365" s="124"/>
      <c r="F365" s="125">
        <f t="shared" si="25"/>
        <v>0</v>
      </c>
    </row>
    <row r="366" spans="1:6" s="33" customFormat="1" ht="30">
      <c r="A366" s="121">
        <f t="shared" si="26"/>
        <v>292</v>
      </c>
      <c r="B366" s="126" t="s">
        <v>6</v>
      </c>
      <c r="C366" s="123" t="s">
        <v>0</v>
      </c>
      <c r="D366" s="124">
        <v>15</v>
      </c>
      <c r="E366" s="124"/>
      <c r="F366" s="125">
        <f t="shared" si="25"/>
        <v>0</v>
      </c>
    </row>
    <row r="367" spans="1:6" s="39" customFormat="1" ht="15">
      <c r="A367" s="121">
        <f t="shared" si="26"/>
        <v>293</v>
      </c>
      <c r="B367" s="126" t="s">
        <v>7</v>
      </c>
      <c r="C367" s="123" t="s">
        <v>0</v>
      </c>
      <c r="D367" s="127">
        <v>9</v>
      </c>
      <c r="E367" s="124"/>
      <c r="F367" s="125">
        <f t="shared" si="25"/>
        <v>0</v>
      </c>
    </row>
    <row r="368" spans="1:6" s="39" customFormat="1" ht="15">
      <c r="A368" s="121">
        <f t="shared" si="26"/>
        <v>294</v>
      </c>
      <c r="B368" s="126" t="s">
        <v>8</v>
      </c>
      <c r="C368" s="123" t="s">
        <v>0</v>
      </c>
      <c r="D368" s="127">
        <v>2</v>
      </c>
      <c r="E368" s="124"/>
      <c r="F368" s="125">
        <f t="shared" si="25"/>
        <v>0</v>
      </c>
    </row>
    <row r="369" spans="1:6" s="33" customFormat="1" ht="30">
      <c r="A369" s="121">
        <f t="shared" si="26"/>
        <v>295</v>
      </c>
      <c r="B369" s="126" t="s">
        <v>21</v>
      </c>
      <c r="C369" s="123" t="s">
        <v>16</v>
      </c>
      <c r="D369" s="127">
        <v>6</v>
      </c>
      <c r="E369" s="124"/>
      <c r="F369" s="125">
        <f t="shared" si="25"/>
        <v>0</v>
      </c>
    </row>
    <row r="370" spans="1:6" s="39" customFormat="1" ht="30">
      <c r="A370" s="121">
        <f t="shared" si="26"/>
        <v>296</v>
      </c>
      <c r="B370" s="126" t="s">
        <v>26</v>
      </c>
      <c r="C370" s="123" t="s">
        <v>16</v>
      </c>
      <c r="D370" s="127">
        <v>6</v>
      </c>
      <c r="E370" s="124"/>
      <c r="F370" s="125">
        <f t="shared" si="25"/>
        <v>0</v>
      </c>
    </row>
    <row r="371" spans="1:6" s="39" customFormat="1" ht="30">
      <c r="A371" s="121">
        <f t="shared" si="26"/>
        <v>297</v>
      </c>
      <c r="B371" s="126" t="s">
        <v>28</v>
      </c>
      <c r="C371" s="123" t="s">
        <v>16</v>
      </c>
      <c r="D371" s="127">
        <v>5</v>
      </c>
      <c r="E371" s="124"/>
      <c r="F371" s="125">
        <f t="shared" si="25"/>
        <v>0</v>
      </c>
    </row>
    <row r="372" spans="1:6" s="33" customFormat="1" ht="30">
      <c r="A372" s="121">
        <f t="shared" si="26"/>
        <v>298</v>
      </c>
      <c r="B372" s="126" t="s">
        <v>27</v>
      </c>
      <c r="C372" s="123" t="s">
        <v>16</v>
      </c>
      <c r="D372" s="127">
        <v>7</v>
      </c>
      <c r="E372" s="124"/>
      <c r="F372" s="125">
        <f t="shared" si="25"/>
        <v>0</v>
      </c>
    </row>
    <row r="373" spans="1:6" s="33" customFormat="1" ht="30">
      <c r="A373" s="121">
        <f t="shared" si="26"/>
        <v>299</v>
      </c>
      <c r="B373" s="126" t="s">
        <v>17</v>
      </c>
      <c r="C373" s="123" t="s">
        <v>16</v>
      </c>
      <c r="D373" s="127">
        <v>24</v>
      </c>
      <c r="E373" s="124"/>
      <c r="F373" s="125">
        <f t="shared" si="25"/>
        <v>0</v>
      </c>
    </row>
    <row r="374" spans="1:6" s="33" customFormat="1" ht="15">
      <c r="A374" s="121">
        <f t="shared" si="26"/>
        <v>300</v>
      </c>
      <c r="B374" s="126" t="s">
        <v>9</v>
      </c>
      <c r="C374" s="123" t="s">
        <v>0</v>
      </c>
      <c r="D374" s="124">
        <v>15</v>
      </c>
      <c r="E374" s="124"/>
      <c r="F374" s="125">
        <f t="shared" si="25"/>
        <v>0</v>
      </c>
    </row>
    <row r="375" spans="1:6" s="33" customFormat="1" ht="15">
      <c r="A375" s="121">
        <f t="shared" si="26"/>
        <v>301</v>
      </c>
      <c r="B375" s="126" t="s">
        <v>10</v>
      </c>
      <c r="C375" s="123" t="s">
        <v>0</v>
      </c>
      <c r="D375" s="124">
        <v>8</v>
      </c>
      <c r="E375" s="124"/>
      <c r="F375" s="125">
        <f t="shared" si="25"/>
        <v>0</v>
      </c>
    </row>
    <row r="376" spans="1:6" s="40" customFormat="1" ht="15">
      <c r="A376" s="121">
        <f t="shared" si="26"/>
        <v>302</v>
      </c>
      <c r="B376" s="126" t="s">
        <v>11</v>
      </c>
      <c r="C376" s="123" t="s">
        <v>0</v>
      </c>
      <c r="D376" s="124">
        <v>26</v>
      </c>
      <c r="E376" s="124"/>
      <c r="F376" s="125">
        <f t="shared" si="25"/>
        <v>0</v>
      </c>
    </row>
    <row r="377" spans="1:6" s="33" customFormat="1" ht="15">
      <c r="A377" s="121">
        <f t="shared" si="26"/>
        <v>303</v>
      </c>
      <c r="B377" s="126" t="s">
        <v>12</v>
      </c>
      <c r="C377" s="123" t="s">
        <v>1</v>
      </c>
      <c r="D377" s="124">
        <v>391</v>
      </c>
      <c r="E377" s="124"/>
      <c r="F377" s="125">
        <f t="shared" si="25"/>
        <v>0</v>
      </c>
    </row>
    <row r="378" spans="1:6" s="33" customFormat="1" ht="30">
      <c r="A378" s="121">
        <f t="shared" si="26"/>
        <v>304</v>
      </c>
      <c r="B378" s="126" t="s">
        <v>13</v>
      </c>
      <c r="C378" s="123" t="s">
        <v>0</v>
      </c>
      <c r="D378" s="124">
        <v>15</v>
      </c>
      <c r="E378" s="124"/>
      <c r="F378" s="125">
        <f t="shared" si="25"/>
        <v>0</v>
      </c>
    </row>
    <row r="379" spans="1:6" s="33" customFormat="1" ht="15">
      <c r="A379" s="123"/>
      <c r="B379" s="132" t="s">
        <v>37</v>
      </c>
      <c r="C379" s="133"/>
      <c r="D379" s="134"/>
      <c r="E379" s="134"/>
      <c r="F379" s="135">
        <f>SUM(F356:F378)</f>
        <v>0</v>
      </c>
    </row>
    <row r="380" spans="1:6" s="33" customFormat="1" ht="15">
      <c r="A380" s="123"/>
      <c r="B380" s="132"/>
      <c r="C380" s="133"/>
      <c r="D380" s="134"/>
      <c r="E380" s="134"/>
      <c r="F380" s="135"/>
    </row>
    <row r="381" spans="1:6" s="33" customFormat="1" ht="28.5">
      <c r="A381" s="5" t="s">
        <v>34</v>
      </c>
      <c r="B381" s="136" t="s">
        <v>38</v>
      </c>
      <c r="C381" s="120"/>
      <c r="D381" s="120"/>
      <c r="E381" s="119"/>
      <c r="F381" s="120"/>
    </row>
    <row r="382" spans="1:6" s="33" customFormat="1" ht="30">
      <c r="A382" s="121">
        <f>A378+1</f>
        <v>305</v>
      </c>
      <c r="B382" s="122" t="s">
        <v>23</v>
      </c>
      <c r="C382" s="133" t="s">
        <v>16</v>
      </c>
      <c r="D382" s="134">
        <v>10</v>
      </c>
      <c r="E382" s="134"/>
      <c r="F382" s="125">
        <f>ROUND(D382*E382,2)</f>
        <v>0</v>
      </c>
    </row>
    <row r="383" spans="1:6" s="33" customFormat="1" ht="30">
      <c r="A383" s="121">
        <f>A382+1</f>
        <v>306</v>
      </c>
      <c r="B383" s="122" t="s">
        <v>22</v>
      </c>
      <c r="C383" s="133" t="s">
        <v>16</v>
      </c>
      <c r="D383" s="134">
        <v>4</v>
      </c>
      <c r="E383" s="134"/>
      <c r="F383" s="125">
        <f>ROUND(D383*E383,2)</f>
        <v>0</v>
      </c>
    </row>
    <row r="384" spans="1:6" s="33" customFormat="1" ht="30">
      <c r="A384" s="121">
        <f>A383+1</f>
        <v>307</v>
      </c>
      <c r="B384" s="122" t="s">
        <v>25</v>
      </c>
      <c r="C384" s="133" t="s">
        <v>16</v>
      </c>
      <c r="D384" s="134">
        <v>2</v>
      </c>
      <c r="E384" s="134"/>
      <c r="F384" s="125">
        <f>ROUND(D384*E384,2)</f>
        <v>0</v>
      </c>
    </row>
    <row r="385" spans="1:6" s="33" customFormat="1" ht="15">
      <c r="A385" s="121">
        <f>A384+1</f>
        <v>308</v>
      </c>
      <c r="B385" s="137" t="s">
        <v>24</v>
      </c>
      <c r="C385" s="133" t="s">
        <v>16</v>
      </c>
      <c r="D385" s="134">
        <v>16</v>
      </c>
      <c r="E385" s="134"/>
      <c r="F385" s="125">
        <f>ROUND(D385*E385,2)</f>
        <v>0</v>
      </c>
    </row>
    <row r="386" spans="1:6" s="33" customFormat="1" ht="28.5">
      <c r="A386" s="123"/>
      <c r="B386" s="139" t="s">
        <v>39</v>
      </c>
      <c r="C386" s="133"/>
      <c r="D386" s="134"/>
      <c r="E386" s="134"/>
      <c r="F386" s="135">
        <f>SUM(F382:F385)</f>
        <v>0</v>
      </c>
    </row>
    <row r="387" spans="1:6" s="33" customFormat="1" ht="15">
      <c r="A387" s="101"/>
      <c r="B387" s="102" t="s">
        <v>40</v>
      </c>
      <c r="C387" s="101"/>
      <c r="D387" s="103"/>
      <c r="E387" s="103"/>
      <c r="F387" s="104">
        <f>F386+F379</f>
        <v>0</v>
      </c>
    </row>
    <row r="388" spans="1:6" s="33" customFormat="1" ht="15">
      <c r="A388" s="142"/>
      <c r="B388" s="143"/>
      <c r="C388" s="142"/>
      <c r="D388" s="144"/>
      <c r="E388" s="144"/>
      <c r="F388" s="145"/>
    </row>
    <row r="389" spans="1:6" s="7" customFormat="1" ht="15.75">
      <c r="A389" s="107" t="s">
        <v>207</v>
      </c>
      <c r="B389" s="108"/>
      <c r="C389" s="109"/>
      <c r="D389" s="108"/>
      <c r="E389" s="108"/>
      <c r="F389" s="110"/>
    </row>
    <row r="390" spans="1:6" s="32" customFormat="1" ht="15">
      <c r="A390" s="121">
        <f>A385+1</f>
        <v>309</v>
      </c>
      <c r="B390" s="112" t="s">
        <v>272</v>
      </c>
      <c r="C390" s="113" t="s">
        <v>0</v>
      </c>
      <c r="D390" s="114">
        <v>11</v>
      </c>
      <c r="E390" s="114"/>
      <c r="F390" s="114">
        <f>ROUND(D390*E390,2)</f>
        <v>0</v>
      </c>
    </row>
    <row r="391" spans="1:6" s="32" customFormat="1" ht="15">
      <c r="A391" s="121">
        <f>A390+1</f>
        <v>310</v>
      </c>
      <c r="B391" s="112" t="s">
        <v>273</v>
      </c>
      <c r="C391" s="113" t="s">
        <v>0</v>
      </c>
      <c r="D391" s="114">
        <v>9</v>
      </c>
      <c r="E391" s="114"/>
      <c r="F391" s="114">
        <f>ROUND(D391*E391,2)</f>
        <v>0</v>
      </c>
    </row>
    <row r="392" spans="1:6" s="32" customFormat="1" ht="15">
      <c r="A392" s="111">
        <f>A391+1</f>
        <v>311</v>
      </c>
      <c r="B392" s="112" t="s">
        <v>274</v>
      </c>
      <c r="C392" s="113" t="s">
        <v>0</v>
      </c>
      <c r="D392" s="114">
        <v>1</v>
      </c>
      <c r="E392" s="114"/>
      <c r="F392" s="114">
        <f>ROUND(D392*E392,2)</f>
        <v>0</v>
      </c>
    </row>
    <row r="393" spans="1:6" s="32" customFormat="1" ht="15">
      <c r="A393" s="111">
        <f>A392+1</f>
        <v>312</v>
      </c>
      <c r="B393" s="112" t="s">
        <v>275</v>
      </c>
      <c r="C393" s="113" t="s">
        <v>0</v>
      </c>
      <c r="D393" s="114">
        <v>3</v>
      </c>
      <c r="E393" s="114"/>
      <c r="F393" s="114">
        <f>ROUND(D393*E393,2)</f>
        <v>0</v>
      </c>
    </row>
    <row r="394" spans="1:6" s="32" customFormat="1" ht="45">
      <c r="A394" s="111">
        <f>A393+1</f>
        <v>313</v>
      </c>
      <c r="B394" s="112" t="s">
        <v>371</v>
      </c>
      <c r="C394" s="113" t="s">
        <v>0</v>
      </c>
      <c r="D394" s="114">
        <v>30</v>
      </c>
      <c r="E394" s="114"/>
      <c r="F394" s="114">
        <f>ROUND(D394*E394,2)</f>
        <v>0</v>
      </c>
    </row>
    <row r="395" spans="1:6" s="33" customFormat="1" ht="15">
      <c r="A395" s="101"/>
      <c r="B395" s="165" t="s">
        <v>276</v>
      </c>
      <c r="C395" s="101"/>
      <c r="D395" s="103"/>
      <c r="E395" s="103"/>
      <c r="F395" s="104">
        <f>SUM(F390:F394)</f>
        <v>0</v>
      </c>
    </row>
    <row r="396" spans="1:6" s="23" customFormat="1" ht="42.75">
      <c r="A396" s="101"/>
      <c r="B396" s="165" t="s">
        <v>348</v>
      </c>
      <c r="C396" s="101"/>
      <c r="D396" s="103"/>
      <c r="E396" s="103"/>
      <c r="F396" s="104">
        <f>F395+F387+F352+F257+F253</f>
        <v>0</v>
      </c>
    </row>
    <row r="397" spans="1:6" s="33" customFormat="1" ht="15">
      <c r="A397" s="146"/>
      <c r="B397" s="147"/>
      <c r="C397" s="148"/>
      <c r="D397" s="149"/>
      <c r="E397" s="149"/>
      <c r="F397" s="150"/>
    </row>
    <row r="398" spans="1:6" s="14" customFormat="1" ht="19.5" customHeight="1">
      <c r="A398" s="151"/>
      <c r="B398" s="152" t="s">
        <v>346</v>
      </c>
      <c r="C398" s="153"/>
      <c r="D398" s="153"/>
      <c r="E398" s="154"/>
      <c r="F398" s="154"/>
    </row>
    <row r="399" spans="1:6" s="14" customFormat="1" ht="15">
      <c r="A399" s="61"/>
      <c r="B399" s="192" t="s">
        <v>171</v>
      </c>
      <c r="C399" s="193"/>
      <c r="D399" s="193"/>
      <c r="E399" s="193"/>
      <c r="F399" s="194"/>
    </row>
    <row r="400" spans="1:6" s="16" customFormat="1" ht="15">
      <c r="A400" s="74">
        <f>A394+1</f>
        <v>314</v>
      </c>
      <c r="B400" s="63" t="s">
        <v>172</v>
      </c>
      <c r="C400" s="64" t="s">
        <v>61</v>
      </c>
      <c r="D400" s="65">
        <v>2.8</v>
      </c>
      <c r="E400" s="65"/>
      <c r="F400" s="65">
        <f>ROUND(D400*E400,2)</f>
        <v>0</v>
      </c>
    </row>
    <row r="401" spans="1:9" s="16" customFormat="1" ht="30">
      <c r="A401" s="74">
        <f t="shared" ref="A401:A411" si="27">A400+1</f>
        <v>315</v>
      </c>
      <c r="B401" s="63" t="s">
        <v>173</v>
      </c>
      <c r="C401" s="64" t="s">
        <v>51</v>
      </c>
      <c r="D401" s="65">
        <v>36.74</v>
      </c>
      <c r="E401" s="65"/>
      <c r="F401" s="65">
        <f>ROUND(D401*E401,2)</f>
        <v>0</v>
      </c>
    </row>
    <row r="402" spans="1:9" s="17" customFormat="1" ht="45">
      <c r="A402" s="74">
        <f t="shared" si="27"/>
        <v>316</v>
      </c>
      <c r="B402" s="63" t="s">
        <v>174</v>
      </c>
      <c r="C402" s="64" t="s">
        <v>51</v>
      </c>
      <c r="D402" s="65">
        <v>180.33</v>
      </c>
      <c r="E402" s="65"/>
      <c r="F402" s="65">
        <f>ROUND(D402*E402,2)</f>
        <v>0</v>
      </c>
    </row>
    <row r="403" spans="1:9" s="42" customFormat="1" ht="30">
      <c r="A403" s="74">
        <f t="shared" si="27"/>
        <v>317</v>
      </c>
      <c r="B403" s="63" t="s">
        <v>175</v>
      </c>
      <c r="C403" s="64" t="s">
        <v>61</v>
      </c>
      <c r="D403" s="65">
        <f>10.54*0.5</f>
        <v>5.27</v>
      </c>
      <c r="E403" s="65"/>
      <c r="F403" s="65">
        <f>ROUND(D403*E403,2)</f>
        <v>0</v>
      </c>
    </row>
    <row r="404" spans="1:9" s="31" customFormat="1" ht="30">
      <c r="A404" s="74">
        <f t="shared" si="27"/>
        <v>318</v>
      </c>
      <c r="B404" s="63" t="s">
        <v>176</v>
      </c>
      <c r="C404" s="64" t="s">
        <v>51</v>
      </c>
      <c r="D404" s="65">
        <f>96*0.8</f>
        <v>76.800000000000011</v>
      </c>
      <c r="E404" s="65"/>
      <c r="F404" s="65">
        <f t="shared" ref="F404:F411" si="28">ROUND(D404*E404,2)</f>
        <v>0</v>
      </c>
    </row>
    <row r="405" spans="1:9" s="42" customFormat="1" ht="30">
      <c r="A405" s="74">
        <f t="shared" si="27"/>
        <v>319</v>
      </c>
      <c r="B405" s="63" t="s">
        <v>177</v>
      </c>
      <c r="C405" s="64" t="s">
        <v>61</v>
      </c>
      <c r="D405" s="65">
        <f>52.78*0.05</f>
        <v>2.6390000000000002</v>
      </c>
      <c r="E405" s="65"/>
      <c r="F405" s="65">
        <f>ROUND(D405*E405,2)</f>
        <v>0</v>
      </c>
    </row>
    <row r="406" spans="1:9" s="42" customFormat="1" ht="30">
      <c r="A406" s="74">
        <f t="shared" si="27"/>
        <v>320</v>
      </c>
      <c r="B406" s="63" t="s">
        <v>178</v>
      </c>
      <c r="C406" s="64" t="s">
        <v>61</v>
      </c>
      <c r="D406" s="65">
        <f>D403*2*0.15</f>
        <v>1.5809999999999997</v>
      </c>
      <c r="E406" s="65"/>
      <c r="F406" s="65">
        <f>ROUND(D406*E406,2)</f>
        <v>0</v>
      </c>
    </row>
    <row r="407" spans="1:9" s="17" customFormat="1" ht="30">
      <c r="A407" s="74">
        <f t="shared" si="27"/>
        <v>321</v>
      </c>
      <c r="B407" s="63" t="s">
        <v>179</v>
      </c>
      <c r="C407" s="64" t="s">
        <v>61</v>
      </c>
      <c r="D407" s="65">
        <f>(D401+D402+D403*2)*0.05</f>
        <v>11.380500000000001</v>
      </c>
      <c r="E407" s="65"/>
      <c r="F407" s="65">
        <f t="shared" si="28"/>
        <v>0</v>
      </c>
    </row>
    <row r="408" spans="1:9" s="17" customFormat="1" ht="30">
      <c r="A408" s="74">
        <f t="shared" si="27"/>
        <v>322</v>
      </c>
      <c r="B408" s="63" t="s">
        <v>296</v>
      </c>
      <c r="C408" s="64" t="s">
        <v>1</v>
      </c>
      <c r="D408" s="65">
        <v>91</v>
      </c>
      <c r="E408" s="65"/>
      <c r="F408" s="65">
        <f t="shared" si="28"/>
        <v>0</v>
      </c>
    </row>
    <row r="409" spans="1:9" s="31" customFormat="1" ht="30">
      <c r="A409" s="74">
        <f t="shared" si="27"/>
        <v>323</v>
      </c>
      <c r="B409" s="63" t="s">
        <v>180</v>
      </c>
      <c r="C409" s="64" t="s">
        <v>51</v>
      </c>
      <c r="D409" s="65">
        <f>D401</f>
        <v>36.74</v>
      </c>
      <c r="E409" s="65"/>
      <c r="F409" s="65">
        <f t="shared" si="28"/>
        <v>0</v>
      </c>
    </row>
    <row r="410" spans="1:9" s="31" customFormat="1" ht="30">
      <c r="A410" s="74">
        <f t="shared" si="27"/>
        <v>324</v>
      </c>
      <c r="B410" s="63" t="s">
        <v>181</v>
      </c>
      <c r="C410" s="64" t="s">
        <v>51</v>
      </c>
      <c r="D410" s="65">
        <v>52.78</v>
      </c>
      <c r="E410" s="65"/>
      <c r="F410" s="65">
        <f>ROUND(D410*E410,2)</f>
        <v>0</v>
      </c>
    </row>
    <row r="411" spans="1:9" s="31" customFormat="1" ht="30">
      <c r="A411" s="74">
        <f t="shared" si="27"/>
        <v>325</v>
      </c>
      <c r="B411" s="63" t="s">
        <v>182</v>
      </c>
      <c r="C411" s="64" t="s">
        <v>51</v>
      </c>
      <c r="D411" s="65">
        <v>188.1</v>
      </c>
      <c r="E411" s="65"/>
      <c r="F411" s="65">
        <f t="shared" si="28"/>
        <v>0</v>
      </c>
      <c r="G411" s="43"/>
      <c r="I411" s="44"/>
    </row>
    <row r="412" spans="1:9" s="17" customFormat="1" ht="15">
      <c r="A412" s="153"/>
      <c r="B412" s="155" t="s">
        <v>347</v>
      </c>
      <c r="C412" s="153"/>
      <c r="D412" s="154"/>
      <c r="E412" s="154"/>
      <c r="F412" s="154">
        <f>SUM(F400:F411)</f>
        <v>0</v>
      </c>
    </row>
    <row r="413" spans="1:9" ht="15">
      <c r="A413" s="49"/>
      <c r="B413" s="38"/>
      <c r="C413" s="38"/>
      <c r="D413" s="50"/>
      <c r="E413" s="50"/>
      <c r="F413" s="50"/>
    </row>
    <row r="414" spans="1:9" s="38" customFormat="1" ht="15">
      <c r="A414" s="115"/>
      <c r="B414" s="116"/>
      <c r="C414" s="116"/>
      <c r="D414" s="117"/>
      <c r="E414" s="118"/>
      <c r="F414" s="118"/>
    </row>
    <row r="415" spans="1:9" s="48" customFormat="1" ht="15">
      <c r="A415" s="1" t="s">
        <v>364</v>
      </c>
      <c r="B415" s="156" t="s">
        <v>355</v>
      </c>
      <c r="C415" s="157"/>
      <c r="D415" s="158"/>
      <c r="E415" s="159"/>
      <c r="F415" s="160">
        <f>F396+F412</f>
        <v>0</v>
      </c>
    </row>
    <row r="416" spans="1:9" s="48" customFormat="1" ht="15">
      <c r="A416" s="2" t="s">
        <v>365</v>
      </c>
      <c r="B416" s="156" t="s">
        <v>356</v>
      </c>
      <c r="C416" s="157"/>
      <c r="D416" s="158"/>
      <c r="E416" s="159"/>
      <c r="F416" s="160">
        <v>9000</v>
      </c>
    </row>
    <row r="417" spans="1:25" s="48" customFormat="1" ht="15">
      <c r="A417" s="3" t="s">
        <v>366</v>
      </c>
      <c r="B417" s="156" t="s">
        <v>351</v>
      </c>
      <c r="C417" s="157"/>
      <c r="D417" s="158"/>
      <c r="E417" s="159"/>
      <c r="F417" s="160"/>
    </row>
    <row r="418" spans="1:25" s="48" customFormat="1" ht="15">
      <c r="A418" s="4" t="s">
        <v>367</v>
      </c>
      <c r="B418" s="156" t="s">
        <v>377</v>
      </c>
      <c r="C418" s="162"/>
      <c r="D418" s="163"/>
      <c r="E418" s="161"/>
      <c r="F418" s="164"/>
    </row>
    <row r="419" spans="1:25" s="48" customFormat="1" ht="15">
      <c r="A419" s="6" t="s">
        <v>368</v>
      </c>
      <c r="B419" s="156" t="s">
        <v>378</v>
      </c>
      <c r="C419" s="157"/>
      <c r="D419" s="158"/>
      <c r="E419" s="183">
        <f>F418+F417</f>
        <v>0</v>
      </c>
      <c r="F419" s="184"/>
    </row>
    <row r="420" spans="1:25" s="38" customFormat="1" ht="15">
      <c r="A420" s="34"/>
      <c r="C420" s="35"/>
      <c r="D420" s="36"/>
      <c r="E420" s="37"/>
      <c r="F420" s="37"/>
    </row>
    <row r="421" spans="1:25" s="38" customFormat="1" ht="15">
      <c r="A421" s="34"/>
      <c r="B421" s="35"/>
      <c r="C421" s="35"/>
      <c r="D421" s="36"/>
      <c r="E421" s="37"/>
      <c r="F421" s="37"/>
    </row>
    <row r="422" spans="1:25" s="38" customFormat="1" ht="15">
      <c r="A422" s="34"/>
      <c r="B422" s="35"/>
      <c r="C422" s="35"/>
      <c r="D422" s="36"/>
      <c r="E422" s="37"/>
      <c r="F422" s="37"/>
    </row>
    <row r="423" spans="1:25" s="166" customFormat="1" ht="15" customHeight="1">
      <c r="B423" s="167" t="s">
        <v>373</v>
      </c>
      <c r="C423" s="167" t="s">
        <v>374</v>
      </c>
      <c r="F423" s="168"/>
      <c r="G423" s="169"/>
      <c r="H423" s="169"/>
      <c r="M423" s="170"/>
      <c r="Q423" s="170"/>
      <c r="U423" s="170"/>
      <c r="Y423" s="170"/>
    </row>
    <row r="424" spans="1:25" s="51" customFormat="1" ht="16.5">
      <c r="C424" s="167" t="s">
        <v>375</v>
      </c>
      <c r="E424" s="167"/>
      <c r="F424" s="167"/>
    </row>
    <row r="425" spans="1:25" s="51" customFormat="1" ht="16.5">
      <c r="B425" s="167"/>
      <c r="C425" s="167" t="s">
        <v>376</v>
      </c>
      <c r="E425" s="167"/>
    </row>
    <row r="426" spans="1:25" s="38" customFormat="1" ht="15">
      <c r="A426" s="34"/>
      <c r="B426" s="35"/>
      <c r="C426" s="35"/>
      <c r="D426" s="36"/>
      <c r="E426" s="37"/>
      <c r="F426" s="37"/>
    </row>
    <row r="427" spans="1:25" s="38" customFormat="1" ht="15">
      <c r="A427" s="34"/>
      <c r="B427" s="35"/>
      <c r="C427" s="35"/>
      <c r="D427" s="36"/>
      <c r="E427" s="37"/>
      <c r="F427" s="37"/>
    </row>
    <row r="428" spans="1:25" s="38" customFormat="1" ht="15">
      <c r="A428" s="34"/>
      <c r="B428" s="35"/>
      <c r="C428" s="35"/>
      <c r="D428" s="36"/>
      <c r="E428" s="37"/>
      <c r="F428" s="37"/>
    </row>
    <row r="429" spans="1:25" s="38" customFormat="1" ht="15">
      <c r="A429" s="34"/>
      <c r="B429" s="35"/>
      <c r="C429" s="35"/>
      <c r="D429" s="36"/>
      <c r="E429" s="37"/>
      <c r="F429" s="37"/>
    </row>
    <row r="430" spans="1:25" s="38" customFormat="1" ht="15">
      <c r="A430" s="34"/>
      <c r="B430" s="35"/>
      <c r="C430" s="35"/>
      <c r="D430" s="36"/>
      <c r="E430" s="37"/>
      <c r="F430" s="37"/>
    </row>
    <row r="431" spans="1:25" s="38" customFormat="1" ht="15">
      <c r="A431" s="34"/>
      <c r="B431" s="35"/>
      <c r="C431" s="35"/>
      <c r="D431" s="36"/>
      <c r="E431" s="37"/>
      <c r="F431" s="37"/>
    </row>
    <row r="432" spans="1:25" s="38" customFormat="1" ht="15">
      <c r="A432" s="34"/>
      <c r="B432" s="35"/>
      <c r="C432" s="35"/>
      <c r="D432" s="36"/>
      <c r="E432" s="37"/>
      <c r="F432" s="37"/>
    </row>
    <row r="433" spans="1:6" s="38" customFormat="1" ht="15">
      <c r="A433" s="34"/>
      <c r="B433" s="35"/>
      <c r="C433" s="35"/>
      <c r="D433" s="36"/>
      <c r="E433" s="37"/>
      <c r="F433" s="37"/>
    </row>
    <row r="434" spans="1:6" s="38" customFormat="1" ht="15">
      <c r="A434" s="34"/>
      <c r="B434" s="35"/>
      <c r="C434" s="35"/>
      <c r="D434" s="36"/>
      <c r="E434" s="37"/>
      <c r="F434" s="37"/>
    </row>
    <row r="435" spans="1:6" s="38" customFormat="1" ht="15">
      <c r="A435" s="34"/>
      <c r="B435" s="35"/>
      <c r="C435" s="35"/>
      <c r="D435" s="36"/>
      <c r="E435" s="37"/>
      <c r="F435" s="37"/>
    </row>
    <row r="436" spans="1:6" s="38" customFormat="1" ht="15">
      <c r="A436" s="34"/>
      <c r="B436" s="35"/>
      <c r="C436" s="35"/>
      <c r="D436" s="36"/>
      <c r="E436" s="37"/>
      <c r="F436" s="37"/>
    </row>
    <row r="437" spans="1:6" s="38" customFormat="1" ht="15">
      <c r="A437" s="34"/>
      <c r="B437" s="35"/>
      <c r="C437" s="35"/>
      <c r="D437" s="36"/>
      <c r="E437" s="37"/>
      <c r="F437" s="37"/>
    </row>
    <row r="438" spans="1:6" s="38" customFormat="1" ht="15">
      <c r="A438" s="34"/>
      <c r="B438" s="35"/>
      <c r="C438" s="35"/>
      <c r="D438" s="36"/>
      <c r="E438" s="37"/>
      <c r="F438" s="37"/>
    </row>
    <row r="439" spans="1:6" s="38" customFormat="1" ht="15">
      <c r="A439" s="34"/>
      <c r="B439" s="35"/>
      <c r="C439" s="35"/>
      <c r="D439" s="36"/>
      <c r="E439" s="37"/>
      <c r="F439" s="37"/>
    </row>
    <row r="440" spans="1:6" s="38" customFormat="1" ht="15">
      <c r="A440" s="34"/>
      <c r="B440" s="35"/>
      <c r="C440" s="35"/>
      <c r="D440" s="36"/>
      <c r="E440" s="37"/>
      <c r="F440" s="37"/>
    </row>
    <row r="441" spans="1:6" s="38" customFormat="1" ht="15">
      <c r="A441" s="34"/>
      <c r="B441" s="35"/>
      <c r="C441" s="35"/>
      <c r="D441" s="36"/>
      <c r="E441" s="37"/>
      <c r="F441" s="37"/>
    </row>
    <row r="442" spans="1:6" s="38" customFormat="1" ht="15">
      <c r="A442" s="34"/>
      <c r="B442" s="35"/>
      <c r="C442" s="35"/>
      <c r="D442" s="36"/>
      <c r="E442" s="37"/>
      <c r="F442" s="37"/>
    </row>
    <row r="443" spans="1:6" s="38" customFormat="1" ht="15">
      <c r="A443" s="34"/>
      <c r="B443" s="35"/>
      <c r="C443" s="35"/>
      <c r="D443" s="36"/>
      <c r="E443" s="37"/>
      <c r="F443" s="37"/>
    </row>
    <row r="444" spans="1:6" s="38" customFormat="1" ht="15">
      <c r="A444" s="34"/>
      <c r="B444" s="35"/>
      <c r="C444" s="35"/>
      <c r="D444" s="36"/>
      <c r="E444" s="37"/>
      <c r="F444" s="37"/>
    </row>
    <row r="445" spans="1:6" s="38" customFormat="1" ht="15">
      <c r="A445" s="45"/>
      <c r="B445" s="46"/>
      <c r="C445" s="35"/>
      <c r="D445" s="36"/>
      <c r="E445" s="47"/>
      <c r="F445" s="47"/>
    </row>
    <row r="446" spans="1:6" s="38" customFormat="1" ht="15">
      <c r="A446" s="45"/>
      <c r="B446" s="46"/>
      <c r="C446" s="46"/>
      <c r="D446" s="47"/>
      <c r="E446" s="47"/>
      <c r="F446" s="47"/>
    </row>
    <row r="447" spans="1:6" s="38" customFormat="1" ht="15">
      <c r="A447" s="45"/>
      <c r="B447" s="46"/>
      <c r="C447" s="46"/>
      <c r="D447" s="47"/>
      <c r="E447" s="47"/>
      <c r="F447" s="47"/>
    </row>
    <row r="448" spans="1:6" s="38" customFormat="1" ht="15">
      <c r="A448" s="45"/>
      <c r="B448" s="46"/>
      <c r="C448" s="46"/>
      <c r="D448" s="47"/>
      <c r="E448" s="47"/>
      <c r="F448" s="47"/>
    </row>
    <row r="449" spans="1:6" s="38" customFormat="1" ht="15">
      <c r="A449" s="45"/>
      <c r="B449" s="46"/>
      <c r="C449" s="46"/>
      <c r="D449" s="47"/>
      <c r="E449" s="47"/>
      <c r="F449" s="47"/>
    </row>
    <row r="450" spans="1:6" s="38" customFormat="1" ht="15">
      <c r="A450" s="45"/>
      <c r="B450" s="46"/>
      <c r="C450" s="46"/>
      <c r="D450" s="47"/>
      <c r="E450" s="47"/>
      <c r="F450" s="47"/>
    </row>
    <row r="451" spans="1:6" s="38" customFormat="1" ht="15">
      <c r="A451" s="45"/>
      <c r="B451" s="46"/>
      <c r="C451" s="46"/>
      <c r="D451" s="47"/>
      <c r="E451" s="47"/>
      <c r="F451" s="47"/>
    </row>
    <row r="452" spans="1:6" s="38" customFormat="1" ht="15">
      <c r="A452" s="45"/>
      <c r="B452" s="46"/>
      <c r="C452" s="46"/>
      <c r="D452" s="47"/>
      <c r="E452" s="47"/>
      <c r="F452" s="47"/>
    </row>
    <row r="453" spans="1:6" s="38" customFormat="1" ht="15">
      <c r="A453" s="45"/>
      <c r="B453" s="46"/>
      <c r="C453" s="46"/>
      <c r="D453" s="47"/>
      <c r="E453" s="47"/>
      <c r="F453" s="47"/>
    </row>
    <row r="454" spans="1:6" s="38" customFormat="1" ht="15">
      <c r="A454" s="45"/>
      <c r="B454" s="46"/>
      <c r="C454" s="46"/>
      <c r="D454" s="47"/>
      <c r="E454" s="47"/>
      <c r="F454" s="47"/>
    </row>
    <row r="455" spans="1:6" s="38" customFormat="1" ht="15">
      <c r="A455" s="45"/>
      <c r="B455" s="46"/>
      <c r="C455" s="46"/>
      <c r="D455" s="47"/>
      <c r="E455" s="47"/>
      <c r="F455" s="47"/>
    </row>
    <row r="456" spans="1:6" s="38" customFormat="1" ht="15">
      <c r="A456" s="45"/>
      <c r="B456" s="46"/>
      <c r="C456" s="46"/>
      <c r="D456" s="47"/>
      <c r="E456" s="47"/>
      <c r="F456" s="47"/>
    </row>
    <row r="457" spans="1:6" s="38" customFormat="1" ht="15">
      <c r="A457" s="45"/>
      <c r="B457" s="46"/>
      <c r="C457" s="46"/>
      <c r="D457" s="47"/>
      <c r="E457" s="47"/>
      <c r="F457" s="47"/>
    </row>
    <row r="458" spans="1:6" s="38" customFormat="1" ht="15">
      <c r="A458" s="45"/>
      <c r="B458" s="46"/>
      <c r="C458" s="46"/>
      <c r="D458" s="47"/>
      <c r="E458" s="47"/>
      <c r="F458" s="47"/>
    </row>
    <row r="459" spans="1:6" s="38" customFormat="1" ht="15">
      <c r="A459" s="45"/>
      <c r="B459" s="46"/>
      <c r="C459" s="46"/>
      <c r="D459" s="47"/>
      <c r="E459" s="47"/>
      <c r="F459" s="47"/>
    </row>
    <row r="460" spans="1:6" s="38" customFormat="1" ht="15">
      <c r="A460" s="45"/>
      <c r="B460" s="46"/>
      <c r="C460" s="46"/>
      <c r="D460" s="47"/>
      <c r="E460" s="47"/>
      <c r="F460" s="47"/>
    </row>
    <row r="461" spans="1:6" s="38" customFormat="1" ht="15">
      <c r="A461" s="45"/>
      <c r="B461" s="46"/>
      <c r="C461" s="46"/>
      <c r="D461" s="47"/>
      <c r="E461" s="47"/>
      <c r="F461" s="47"/>
    </row>
    <row r="462" spans="1:6" s="38" customFormat="1" ht="15">
      <c r="A462" s="45"/>
      <c r="B462" s="46"/>
      <c r="C462" s="46"/>
      <c r="D462" s="47"/>
      <c r="E462" s="47"/>
      <c r="F462" s="47"/>
    </row>
    <row r="463" spans="1:6" s="38" customFormat="1" ht="15">
      <c r="A463" s="45"/>
      <c r="B463" s="46"/>
      <c r="C463" s="46"/>
      <c r="D463" s="47"/>
      <c r="E463" s="47"/>
      <c r="F463" s="47"/>
    </row>
    <row r="464" spans="1:6" s="38" customFormat="1" ht="15">
      <c r="A464" s="45"/>
      <c r="B464" s="46"/>
      <c r="C464" s="46"/>
      <c r="D464" s="47"/>
      <c r="E464" s="47"/>
      <c r="F464" s="47"/>
    </row>
    <row r="465" spans="1:6" s="38" customFormat="1" ht="15">
      <c r="A465" s="45"/>
      <c r="B465" s="46"/>
      <c r="C465" s="46"/>
      <c r="D465" s="47"/>
      <c r="E465" s="47"/>
      <c r="F465" s="47"/>
    </row>
    <row r="466" spans="1:6" s="38" customFormat="1" ht="15">
      <c r="A466" s="45"/>
      <c r="B466" s="46"/>
      <c r="C466" s="46"/>
      <c r="D466" s="47"/>
      <c r="E466" s="47"/>
      <c r="F466" s="47"/>
    </row>
    <row r="467" spans="1:6" s="38" customFormat="1" ht="15">
      <c r="A467" s="45"/>
      <c r="B467" s="46"/>
      <c r="C467" s="46"/>
      <c r="D467" s="47"/>
      <c r="E467" s="47"/>
      <c r="F467" s="47"/>
    </row>
    <row r="468" spans="1:6" s="38" customFormat="1" ht="15">
      <c r="A468" s="45"/>
      <c r="B468" s="46"/>
      <c r="C468" s="46"/>
      <c r="D468" s="47"/>
      <c r="E468" s="47"/>
      <c r="F468" s="47"/>
    </row>
    <row r="469" spans="1:6" s="38" customFormat="1" ht="15">
      <c r="A469" s="45"/>
      <c r="B469" s="46"/>
      <c r="C469" s="46"/>
      <c r="D469" s="47"/>
      <c r="E469" s="47"/>
      <c r="F469" s="47"/>
    </row>
    <row r="470" spans="1:6" s="38" customFormat="1" ht="15">
      <c r="A470" s="45"/>
      <c r="B470" s="46"/>
      <c r="C470" s="46"/>
      <c r="D470" s="47"/>
      <c r="E470" s="47"/>
      <c r="F470" s="47"/>
    </row>
    <row r="471" spans="1:6" s="38" customFormat="1" ht="15">
      <c r="A471" s="45"/>
      <c r="B471" s="46"/>
      <c r="C471" s="46"/>
      <c r="D471" s="47"/>
      <c r="E471" s="47"/>
      <c r="F471" s="47"/>
    </row>
    <row r="472" spans="1:6" s="38" customFormat="1" ht="15">
      <c r="A472" s="45"/>
      <c r="B472" s="46"/>
      <c r="C472" s="46"/>
      <c r="D472" s="47"/>
      <c r="E472" s="47"/>
      <c r="F472" s="47"/>
    </row>
    <row r="473" spans="1:6" s="38" customFormat="1" ht="15">
      <c r="A473" s="45"/>
      <c r="B473" s="46"/>
      <c r="C473" s="46"/>
      <c r="D473" s="47"/>
      <c r="E473" s="47"/>
      <c r="F473" s="47"/>
    </row>
    <row r="474" spans="1:6" s="38" customFormat="1" ht="15">
      <c r="A474" s="45"/>
      <c r="B474" s="46"/>
      <c r="C474" s="46"/>
      <c r="D474" s="47"/>
      <c r="E474" s="47"/>
      <c r="F474" s="47"/>
    </row>
    <row r="475" spans="1:6" s="38" customFormat="1" ht="15">
      <c r="A475" s="45"/>
      <c r="B475" s="46"/>
      <c r="C475" s="46"/>
      <c r="D475" s="47"/>
      <c r="E475" s="47"/>
      <c r="F475" s="47"/>
    </row>
    <row r="476" spans="1:6" s="38" customFormat="1" ht="15">
      <c r="A476" s="45"/>
      <c r="B476" s="46"/>
      <c r="C476" s="46"/>
      <c r="D476" s="47"/>
      <c r="E476" s="47"/>
      <c r="F476" s="47"/>
    </row>
    <row r="477" spans="1:6" s="38" customFormat="1" ht="15">
      <c r="A477" s="45"/>
      <c r="B477" s="46"/>
      <c r="C477" s="46"/>
      <c r="D477" s="47"/>
      <c r="E477" s="47"/>
      <c r="F477" s="47"/>
    </row>
    <row r="478" spans="1:6" s="38" customFormat="1" ht="15">
      <c r="A478" s="45"/>
      <c r="B478" s="46"/>
      <c r="C478" s="46"/>
      <c r="D478" s="47"/>
      <c r="E478" s="47"/>
      <c r="F478" s="47"/>
    </row>
    <row r="479" spans="1:6" s="38" customFormat="1" ht="15">
      <c r="A479" s="45"/>
      <c r="B479" s="46"/>
      <c r="C479" s="46"/>
      <c r="D479" s="47"/>
      <c r="E479" s="47"/>
      <c r="F479" s="47"/>
    </row>
    <row r="480" spans="1:6" s="38" customFormat="1" ht="15">
      <c r="A480" s="45"/>
      <c r="B480" s="46"/>
      <c r="C480" s="46"/>
      <c r="D480" s="47"/>
      <c r="E480" s="47"/>
      <c r="F480" s="47"/>
    </row>
    <row r="481" spans="1:6" s="38" customFormat="1" ht="15">
      <c r="A481" s="45"/>
      <c r="B481" s="46"/>
      <c r="C481" s="46"/>
      <c r="D481" s="47"/>
      <c r="E481" s="47"/>
      <c r="F481" s="47"/>
    </row>
    <row r="482" spans="1:6" s="38" customFormat="1" ht="15">
      <c r="A482" s="45"/>
      <c r="B482" s="46"/>
      <c r="C482" s="46"/>
      <c r="D482" s="47"/>
      <c r="E482" s="47"/>
      <c r="F482" s="47"/>
    </row>
    <row r="483" spans="1:6" s="38" customFormat="1" ht="15">
      <c r="A483" s="45"/>
      <c r="B483" s="46"/>
      <c r="C483" s="46"/>
      <c r="D483" s="47"/>
      <c r="E483" s="47"/>
      <c r="F483" s="47"/>
    </row>
    <row r="484" spans="1:6" s="38" customFormat="1" ht="15">
      <c r="A484" s="45"/>
      <c r="B484" s="46"/>
      <c r="C484" s="46"/>
      <c r="D484" s="47"/>
      <c r="E484" s="47"/>
      <c r="F484" s="47"/>
    </row>
    <row r="485" spans="1:6" s="38" customFormat="1" ht="15">
      <c r="A485" s="45"/>
      <c r="B485" s="46"/>
      <c r="C485" s="46"/>
      <c r="D485" s="47"/>
      <c r="E485" s="47"/>
      <c r="F485" s="47"/>
    </row>
    <row r="486" spans="1:6" s="38" customFormat="1" ht="15">
      <c r="A486" s="45"/>
      <c r="B486" s="46"/>
      <c r="C486" s="46"/>
      <c r="D486" s="47"/>
      <c r="E486" s="47"/>
      <c r="F486" s="47"/>
    </row>
    <row r="487" spans="1:6" s="38" customFormat="1" ht="15">
      <c r="A487" s="45"/>
      <c r="B487" s="46"/>
      <c r="C487" s="46"/>
      <c r="D487" s="47"/>
      <c r="E487" s="47"/>
      <c r="F487" s="47"/>
    </row>
    <row r="488" spans="1:6" s="38" customFormat="1" ht="15">
      <c r="A488" s="45"/>
      <c r="B488" s="46"/>
      <c r="C488" s="46"/>
      <c r="D488" s="47"/>
      <c r="E488" s="47"/>
      <c r="F488" s="47"/>
    </row>
    <row r="489" spans="1:6" s="38" customFormat="1" ht="15">
      <c r="A489" s="45"/>
      <c r="B489" s="46"/>
      <c r="C489" s="46"/>
      <c r="D489" s="47"/>
      <c r="E489" s="47"/>
      <c r="F489" s="47"/>
    </row>
    <row r="490" spans="1:6" s="38" customFormat="1" ht="15">
      <c r="A490" s="45"/>
      <c r="B490" s="46"/>
      <c r="C490" s="46"/>
      <c r="D490" s="47"/>
      <c r="E490" s="47"/>
      <c r="F490" s="47"/>
    </row>
    <row r="491" spans="1:6" s="38" customFormat="1" ht="15">
      <c r="A491" s="45"/>
      <c r="B491" s="46"/>
      <c r="C491" s="46"/>
      <c r="D491" s="47"/>
      <c r="E491" s="47"/>
      <c r="F491" s="47"/>
    </row>
    <row r="492" spans="1:6" s="38" customFormat="1" ht="15">
      <c r="A492" s="45"/>
      <c r="B492" s="46"/>
      <c r="C492" s="46"/>
      <c r="D492" s="47"/>
      <c r="E492" s="47"/>
      <c r="F492" s="47"/>
    </row>
    <row r="493" spans="1:6" s="38" customFormat="1" ht="15">
      <c r="A493" s="45"/>
      <c r="B493" s="46"/>
      <c r="C493" s="46"/>
      <c r="D493" s="47"/>
      <c r="E493" s="47"/>
      <c r="F493" s="47"/>
    </row>
    <row r="494" spans="1:6" s="38" customFormat="1" ht="15">
      <c r="A494" s="45"/>
      <c r="B494" s="46"/>
      <c r="C494" s="46"/>
      <c r="D494" s="47"/>
      <c r="E494" s="47"/>
      <c r="F494" s="47"/>
    </row>
    <row r="495" spans="1:6" s="38" customFormat="1" ht="15">
      <c r="A495" s="45"/>
      <c r="B495" s="46"/>
      <c r="C495" s="46"/>
      <c r="D495" s="47"/>
      <c r="E495" s="47"/>
      <c r="F495" s="47"/>
    </row>
    <row r="496" spans="1:6" s="38" customFormat="1" ht="15">
      <c r="A496" s="49"/>
      <c r="D496" s="50"/>
      <c r="E496" s="50"/>
      <c r="F496" s="50"/>
    </row>
    <row r="497" spans="1:6" s="38" customFormat="1" ht="15">
      <c r="A497" s="49"/>
      <c r="D497" s="50"/>
      <c r="E497" s="50"/>
      <c r="F497" s="50"/>
    </row>
    <row r="498" spans="1:6" s="38" customFormat="1" ht="15">
      <c r="A498" s="49"/>
      <c r="D498" s="50"/>
      <c r="E498" s="50"/>
      <c r="F498" s="50"/>
    </row>
    <row r="499" spans="1:6" s="38" customFormat="1" ht="15">
      <c r="A499" s="49"/>
      <c r="D499" s="50"/>
      <c r="E499" s="50"/>
      <c r="F499" s="50"/>
    </row>
    <row r="500" spans="1:6" s="38" customFormat="1" ht="15">
      <c r="A500" s="49"/>
      <c r="D500" s="50"/>
      <c r="E500" s="50"/>
      <c r="F500" s="50"/>
    </row>
    <row r="501" spans="1:6" s="38" customFormat="1" ht="15">
      <c r="A501" s="49"/>
      <c r="D501" s="50"/>
      <c r="E501" s="50"/>
      <c r="F501" s="50"/>
    </row>
    <row r="502" spans="1:6" s="38" customFormat="1" ht="15">
      <c r="A502" s="49"/>
      <c r="D502" s="50"/>
      <c r="E502" s="50"/>
      <c r="F502" s="50"/>
    </row>
    <row r="503" spans="1:6" s="38" customFormat="1" ht="15">
      <c r="A503" s="49"/>
      <c r="D503" s="50"/>
      <c r="E503" s="50"/>
      <c r="F503" s="50"/>
    </row>
    <row r="504" spans="1:6" s="38" customFormat="1" ht="15">
      <c r="A504" s="49"/>
      <c r="D504" s="50"/>
      <c r="E504" s="50"/>
      <c r="F504" s="50"/>
    </row>
    <row r="505" spans="1:6" s="38" customFormat="1" ht="15">
      <c r="A505" s="49"/>
      <c r="D505" s="50"/>
      <c r="E505" s="50"/>
      <c r="F505" s="50"/>
    </row>
    <row r="506" spans="1:6" s="38" customFormat="1" ht="15">
      <c r="A506" s="49"/>
      <c r="D506" s="50"/>
      <c r="E506" s="50"/>
      <c r="F506" s="50"/>
    </row>
    <row r="507" spans="1:6" s="38" customFormat="1" ht="15">
      <c r="A507" s="49"/>
      <c r="D507" s="50"/>
      <c r="E507" s="50"/>
      <c r="F507" s="50"/>
    </row>
    <row r="508" spans="1:6" s="38" customFormat="1" ht="15">
      <c r="A508" s="49"/>
      <c r="D508" s="50"/>
      <c r="E508" s="50"/>
      <c r="F508" s="50"/>
    </row>
    <row r="509" spans="1:6" s="38" customFormat="1" ht="15">
      <c r="A509" s="49"/>
      <c r="D509" s="50"/>
      <c r="E509" s="50"/>
      <c r="F509" s="50"/>
    </row>
    <row r="510" spans="1:6" s="38" customFormat="1" ht="15">
      <c r="A510" s="49"/>
      <c r="D510" s="50"/>
      <c r="E510" s="50"/>
      <c r="F510" s="50"/>
    </row>
    <row r="511" spans="1:6" s="38" customFormat="1" ht="15">
      <c r="A511" s="49"/>
      <c r="D511" s="50"/>
      <c r="E511" s="50"/>
      <c r="F511" s="50"/>
    </row>
    <row r="512" spans="1:6" s="38" customFormat="1" ht="15">
      <c r="A512" s="49"/>
      <c r="D512" s="50"/>
      <c r="E512" s="50"/>
      <c r="F512" s="50"/>
    </row>
    <row r="513" spans="1:6" s="38" customFormat="1" ht="15">
      <c r="A513" s="49"/>
      <c r="D513" s="50"/>
      <c r="E513" s="50"/>
      <c r="F513" s="50"/>
    </row>
    <row r="514" spans="1:6" s="38" customFormat="1" ht="15">
      <c r="A514" s="49"/>
      <c r="D514" s="50"/>
      <c r="E514" s="50"/>
      <c r="F514" s="50"/>
    </row>
    <row r="515" spans="1:6" s="38" customFormat="1" ht="15">
      <c r="A515" s="49"/>
      <c r="D515" s="50"/>
      <c r="E515" s="50"/>
      <c r="F515" s="50"/>
    </row>
    <row r="516" spans="1:6" s="38" customFormat="1" ht="15">
      <c r="A516" s="49"/>
      <c r="D516" s="50"/>
      <c r="E516" s="50"/>
      <c r="F516" s="50"/>
    </row>
    <row r="517" spans="1:6" s="38" customFormat="1" ht="15">
      <c r="A517" s="49"/>
      <c r="D517" s="50"/>
      <c r="E517" s="50"/>
      <c r="F517" s="50"/>
    </row>
    <row r="518" spans="1:6" s="38" customFormat="1" ht="15">
      <c r="A518" s="49"/>
      <c r="D518" s="50"/>
      <c r="E518" s="50"/>
      <c r="F518" s="50"/>
    </row>
    <row r="519" spans="1:6" s="38" customFormat="1" ht="15">
      <c r="A519" s="49"/>
      <c r="D519" s="50"/>
      <c r="E519" s="50"/>
      <c r="F519" s="50"/>
    </row>
    <row r="520" spans="1:6" s="38" customFormat="1" ht="15">
      <c r="A520" s="49"/>
      <c r="D520" s="50"/>
      <c r="E520" s="50"/>
      <c r="F520" s="50"/>
    </row>
    <row r="521" spans="1:6" s="38" customFormat="1" ht="15">
      <c r="A521" s="49"/>
      <c r="D521" s="50"/>
      <c r="E521" s="50"/>
      <c r="F521" s="50"/>
    </row>
    <row r="522" spans="1:6" s="38" customFormat="1" ht="15">
      <c r="A522" s="49"/>
      <c r="D522" s="50"/>
      <c r="E522" s="50"/>
      <c r="F522" s="50"/>
    </row>
    <row r="523" spans="1:6" s="38" customFormat="1" ht="15">
      <c r="A523" s="49"/>
      <c r="D523" s="50"/>
      <c r="E523" s="50"/>
      <c r="F523" s="50"/>
    </row>
    <row r="524" spans="1:6" s="38" customFormat="1" ht="15">
      <c r="A524" s="49"/>
      <c r="D524" s="50"/>
      <c r="E524" s="50"/>
      <c r="F524" s="50"/>
    </row>
    <row r="525" spans="1:6" s="38" customFormat="1" ht="15">
      <c r="A525" s="49"/>
      <c r="D525" s="50"/>
      <c r="E525" s="50"/>
      <c r="F525" s="50"/>
    </row>
    <row r="526" spans="1:6" s="38" customFormat="1" ht="15">
      <c r="A526" s="49"/>
      <c r="D526" s="50"/>
      <c r="E526" s="50"/>
      <c r="F526" s="50"/>
    </row>
    <row r="527" spans="1:6" s="38" customFormat="1" ht="15">
      <c r="A527" s="49"/>
      <c r="D527" s="50"/>
      <c r="E527" s="50"/>
      <c r="F527" s="50"/>
    </row>
    <row r="528" spans="1:6" s="38" customFormat="1" ht="15">
      <c r="A528" s="49"/>
      <c r="D528" s="50"/>
      <c r="E528" s="50"/>
      <c r="F528" s="50"/>
    </row>
    <row r="529" spans="1:6" s="38" customFormat="1" ht="15">
      <c r="A529" s="49"/>
      <c r="D529" s="50"/>
      <c r="E529" s="50"/>
      <c r="F529" s="50"/>
    </row>
    <row r="530" spans="1:6" s="38" customFormat="1" ht="15">
      <c r="A530" s="49"/>
      <c r="D530" s="50"/>
      <c r="E530" s="50"/>
      <c r="F530" s="50"/>
    </row>
    <row r="531" spans="1:6" s="38" customFormat="1" ht="15">
      <c r="A531" s="49"/>
      <c r="D531" s="50"/>
      <c r="E531" s="50"/>
      <c r="F531" s="50"/>
    </row>
    <row r="532" spans="1:6" s="38" customFormat="1" ht="15">
      <c r="A532" s="49"/>
      <c r="D532" s="50"/>
      <c r="E532" s="50"/>
      <c r="F532" s="50"/>
    </row>
    <row r="533" spans="1:6" s="38" customFormat="1" ht="15">
      <c r="A533" s="49"/>
      <c r="D533" s="50"/>
      <c r="E533" s="50"/>
      <c r="F533" s="50"/>
    </row>
    <row r="534" spans="1:6" s="38" customFormat="1" ht="15">
      <c r="A534" s="49"/>
      <c r="D534" s="50"/>
      <c r="E534" s="50"/>
      <c r="F534" s="50"/>
    </row>
    <row r="535" spans="1:6" s="38" customFormat="1" ht="15">
      <c r="A535" s="49"/>
      <c r="D535" s="50"/>
      <c r="E535" s="50"/>
      <c r="F535" s="50"/>
    </row>
    <row r="536" spans="1:6" s="38" customFormat="1" ht="15">
      <c r="A536" s="49"/>
      <c r="D536" s="50"/>
      <c r="E536" s="50"/>
      <c r="F536" s="50"/>
    </row>
    <row r="537" spans="1:6" s="38" customFormat="1" ht="15">
      <c r="A537" s="49"/>
      <c r="D537" s="50"/>
      <c r="E537" s="50"/>
      <c r="F537" s="50"/>
    </row>
    <row r="538" spans="1:6" s="38" customFormat="1" ht="15">
      <c r="A538" s="49"/>
      <c r="D538" s="50"/>
      <c r="E538" s="50"/>
      <c r="F538" s="50"/>
    </row>
    <row r="539" spans="1:6" s="38" customFormat="1" ht="15">
      <c r="A539" s="49"/>
      <c r="D539" s="50"/>
      <c r="E539" s="50"/>
      <c r="F539" s="50"/>
    </row>
    <row r="540" spans="1:6" s="38" customFormat="1" ht="15">
      <c r="A540" s="49"/>
      <c r="D540" s="50"/>
      <c r="E540" s="50"/>
      <c r="F540" s="50"/>
    </row>
    <row r="541" spans="1:6" s="38" customFormat="1" ht="15">
      <c r="A541" s="49"/>
      <c r="D541" s="50"/>
      <c r="E541" s="50"/>
      <c r="F541" s="50"/>
    </row>
    <row r="542" spans="1:6" s="38" customFormat="1" ht="15">
      <c r="A542" s="49"/>
      <c r="D542" s="50"/>
      <c r="E542" s="50"/>
      <c r="F542" s="50"/>
    </row>
    <row r="543" spans="1:6" s="38" customFormat="1" ht="15">
      <c r="A543" s="49"/>
      <c r="D543" s="50"/>
      <c r="E543" s="50"/>
      <c r="F543" s="50"/>
    </row>
    <row r="544" spans="1:6" s="38" customFormat="1" ht="15">
      <c r="A544" s="49"/>
      <c r="D544" s="50"/>
      <c r="E544" s="50"/>
      <c r="F544" s="50"/>
    </row>
    <row r="545" spans="1:6" s="38" customFormat="1" ht="15">
      <c r="A545" s="49"/>
      <c r="D545" s="50"/>
      <c r="E545" s="50"/>
      <c r="F545" s="50"/>
    </row>
    <row r="546" spans="1:6" s="38" customFormat="1" ht="15">
      <c r="A546" s="49"/>
      <c r="D546" s="50"/>
      <c r="E546" s="50"/>
      <c r="F546" s="50"/>
    </row>
    <row r="547" spans="1:6" s="38" customFormat="1" ht="15">
      <c r="A547" s="49"/>
      <c r="D547" s="50"/>
      <c r="E547" s="50"/>
      <c r="F547" s="50"/>
    </row>
    <row r="548" spans="1:6" s="38" customFormat="1" ht="15">
      <c r="A548" s="49"/>
      <c r="D548" s="50"/>
      <c r="E548" s="50"/>
      <c r="F548" s="50"/>
    </row>
    <row r="549" spans="1:6" s="38" customFormat="1" ht="15">
      <c r="A549" s="49"/>
      <c r="D549" s="50"/>
      <c r="E549" s="50"/>
      <c r="F549" s="50"/>
    </row>
    <row r="550" spans="1:6" s="38" customFormat="1" ht="15">
      <c r="A550" s="49"/>
      <c r="D550" s="50"/>
      <c r="E550" s="50"/>
      <c r="F550" s="50"/>
    </row>
    <row r="551" spans="1:6" s="38" customFormat="1" ht="15">
      <c r="A551" s="49"/>
      <c r="D551" s="50"/>
      <c r="E551" s="50"/>
      <c r="F551" s="50"/>
    </row>
    <row r="552" spans="1:6" s="38" customFormat="1" ht="15">
      <c r="A552" s="49"/>
      <c r="D552" s="50"/>
      <c r="E552" s="50"/>
      <c r="F552" s="50"/>
    </row>
    <row r="553" spans="1:6" s="38" customFormat="1" ht="15">
      <c r="A553" s="49"/>
      <c r="D553" s="50"/>
      <c r="E553" s="50"/>
      <c r="F553" s="50"/>
    </row>
    <row r="554" spans="1:6" s="38" customFormat="1" ht="15">
      <c r="A554" s="49"/>
      <c r="D554" s="50"/>
      <c r="E554" s="50"/>
      <c r="F554" s="50"/>
    </row>
    <row r="555" spans="1:6" s="38" customFormat="1" ht="15">
      <c r="A555" s="49"/>
      <c r="D555" s="50"/>
      <c r="E555" s="50"/>
      <c r="F555" s="50"/>
    </row>
    <row r="556" spans="1:6" s="38" customFormat="1" ht="15">
      <c r="A556" s="49"/>
      <c r="D556" s="50"/>
      <c r="E556" s="50"/>
      <c r="F556" s="50"/>
    </row>
    <row r="557" spans="1:6" s="38" customFormat="1" ht="15">
      <c r="A557" s="49"/>
      <c r="D557" s="50"/>
      <c r="E557" s="50"/>
      <c r="F557" s="50"/>
    </row>
    <row r="558" spans="1:6" s="38" customFormat="1" ht="15">
      <c r="A558" s="49"/>
      <c r="D558" s="50"/>
      <c r="E558" s="50"/>
      <c r="F558" s="50"/>
    </row>
    <row r="559" spans="1:6" s="38" customFormat="1" ht="15">
      <c r="A559" s="49"/>
      <c r="D559" s="50"/>
      <c r="E559" s="50"/>
      <c r="F559" s="50"/>
    </row>
    <row r="560" spans="1:6" s="38" customFormat="1" ht="15">
      <c r="A560" s="49"/>
      <c r="D560" s="50"/>
      <c r="E560" s="50"/>
      <c r="F560" s="50"/>
    </row>
    <row r="561" spans="1:6" s="38" customFormat="1" ht="15">
      <c r="A561" s="49"/>
      <c r="D561" s="50"/>
      <c r="E561" s="50"/>
      <c r="F561" s="50"/>
    </row>
    <row r="562" spans="1:6" s="38" customFormat="1" ht="15">
      <c r="A562" s="49"/>
      <c r="D562" s="50"/>
      <c r="E562" s="50"/>
      <c r="F562" s="50"/>
    </row>
    <row r="563" spans="1:6" s="38" customFormat="1" ht="15">
      <c r="A563" s="49"/>
      <c r="D563" s="50"/>
      <c r="E563" s="50"/>
      <c r="F563" s="50"/>
    </row>
    <row r="564" spans="1:6" s="38" customFormat="1" ht="15">
      <c r="A564" s="49"/>
      <c r="D564" s="50"/>
      <c r="E564" s="50"/>
      <c r="F564" s="50"/>
    </row>
    <row r="565" spans="1:6" s="38" customFormat="1" ht="15">
      <c r="A565" s="49"/>
      <c r="D565" s="50"/>
      <c r="E565" s="50"/>
      <c r="F565" s="50"/>
    </row>
    <row r="566" spans="1:6" s="38" customFormat="1" ht="15">
      <c r="A566" s="49"/>
      <c r="D566" s="50"/>
      <c r="E566" s="50"/>
      <c r="F566" s="50"/>
    </row>
    <row r="567" spans="1:6" s="38" customFormat="1" ht="15">
      <c r="A567" s="49"/>
      <c r="D567" s="50"/>
      <c r="E567" s="50"/>
      <c r="F567" s="50"/>
    </row>
    <row r="568" spans="1:6" s="38" customFormat="1" ht="15">
      <c r="A568" s="49"/>
      <c r="D568" s="50"/>
      <c r="E568" s="50"/>
      <c r="F568" s="50"/>
    </row>
    <row r="569" spans="1:6" s="38" customFormat="1" ht="15">
      <c r="A569" s="49"/>
      <c r="D569" s="50"/>
      <c r="E569" s="50"/>
      <c r="F569" s="50"/>
    </row>
    <row r="570" spans="1:6" s="38" customFormat="1" ht="15">
      <c r="A570" s="49"/>
      <c r="D570" s="50"/>
      <c r="E570" s="50"/>
      <c r="F570" s="50"/>
    </row>
    <row r="571" spans="1:6" s="38" customFormat="1" ht="15">
      <c r="A571" s="49"/>
      <c r="D571" s="50"/>
      <c r="E571" s="50"/>
      <c r="F571" s="50"/>
    </row>
    <row r="572" spans="1:6" s="38" customFormat="1" ht="15">
      <c r="A572" s="49"/>
      <c r="D572" s="50"/>
      <c r="E572" s="50"/>
      <c r="F572" s="50"/>
    </row>
    <row r="573" spans="1:6" s="38" customFormat="1" ht="15">
      <c r="A573" s="49"/>
      <c r="D573" s="50"/>
      <c r="E573" s="50"/>
      <c r="F573" s="50"/>
    </row>
    <row r="574" spans="1:6" s="38" customFormat="1" ht="15">
      <c r="A574" s="49"/>
      <c r="D574" s="50"/>
      <c r="E574" s="50"/>
      <c r="F574" s="50"/>
    </row>
    <row r="575" spans="1:6" s="38" customFormat="1" ht="15">
      <c r="A575" s="49"/>
      <c r="D575" s="50"/>
      <c r="E575" s="50"/>
      <c r="F575" s="50"/>
    </row>
    <row r="576" spans="1:6" s="38" customFormat="1" ht="15">
      <c r="A576" s="49"/>
      <c r="D576" s="50"/>
      <c r="E576" s="50"/>
      <c r="F576" s="50"/>
    </row>
    <row r="577" spans="1:6" s="38" customFormat="1" ht="15">
      <c r="A577" s="49"/>
      <c r="D577" s="50"/>
      <c r="E577" s="50"/>
      <c r="F577" s="50"/>
    </row>
    <row r="578" spans="1:6" s="38" customFormat="1" ht="15">
      <c r="A578" s="49"/>
      <c r="D578" s="50"/>
      <c r="E578" s="50"/>
      <c r="F578" s="50"/>
    </row>
    <row r="579" spans="1:6" s="38" customFormat="1" ht="15">
      <c r="A579" s="49"/>
      <c r="D579" s="50"/>
      <c r="E579" s="50"/>
      <c r="F579" s="50"/>
    </row>
    <row r="580" spans="1:6" s="38" customFormat="1" ht="15">
      <c r="A580" s="49"/>
      <c r="D580" s="50"/>
      <c r="E580" s="50"/>
      <c r="F580" s="50"/>
    </row>
    <row r="581" spans="1:6" s="38" customFormat="1" ht="15">
      <c r="A581" s="49"/>
      <c r="D581" s="50"/>
      <c r="E581" s="50"/>
      <c r="F581" s="50"/>
    </row>
    <row r="582" spans="1:6" s="38" customFormat="1" ht="15">
      <c r="A582" s="49"/>
      <c r="D582" s="50"/>
      <c r="E582" s="50"/>
      <c r="F582" s="50"/>
    </row>
    <row r="583" spans="1:6" s="38" customFormat="1" ht="15">
      <c r="A583" s="49"/>
      <c r="D583" s="50"/>
      <c r="E583" s="50"/>
      <c r="F583" s="50"/>
    </row>
    <row r="584" spans="1:6" s="38" customFormat="1" ht="15">
      <c r="A584" s="49"/>
      <c r="D584" s="50"/>
      <c r="E584" s="50"/>
      <c r="F584" s="50"/>
    </row>
    <row r="585" spans="1:6" s="38" customFormat="1" ht="15">
      <c r="A585" s="49"/>
      <c r="D585" s="50"/>
      <c r="E585" s="50"/>
      <c r="F585" s="50"/>
    </row>
    <row r="586" spans="1:6" s="38" customFormat="1" ht="15">
      <c r="A586" s="49"/>
      <c r="D586" s="50"/>
      <c r="E586" s="50"/>
      <c r="F586" s="50"/>
    </row>
    <row r="587" spans="1:6" s="38" customFormat="1" ht="15">
      <c r="A587" s="49"/>
      <c r="D587" s="50"/>
      <c r="E587" s="50"/>
      <c r="F587" s="50"/>
    </row>
    <row r="588" spans="1:6" s="38" customFormat="1" ht="15">
      <c r="A588" s="49"/>
      <c r="D588" s="50"/>
      <c r="E588" s="50"/>
      <c r="F588" s="50"/>
    </row>
    <row r="589" spans="1:6" s="38" customFormat="1" ht="15">
      <c r="A589" s="49"/>
      <c r="D589" s="50"/>
      <c r="E589" s="50"/>
      <c r="F589" s="50"/>
    </row>
    <row r="590" spans="1:6" s="38" customFormat="1" ht="15">
      <c r="A590" s="49"/>
      <c r="D590" s="50"/>
      <c r="E590" s="50"/>
      <c r="F590" s="50"/>
    </row>
    <row r="591" spans="1:6" s="38" customFormat="1" ht="15">
      <c r="A591" s="49"/>
      <c r="D591" s="50"/>
      <c r="E591" s="50"/>
      <c r="F591" s="50"/>
    </row>
    <row r="592" spans="1:6" s="38" customFormat="1" ht="15">
      <c r="A592" s="49"/>
      <c r="D592" s="50"/>
      <c r="E592" s="50"/>
      <c r="F592" s="50"/>
    </row>
    <row r="593" spans="1:6" s="38" customFormat="1" ht="15">
      <c r="A593" s="49"/>
      <c r="D593" s="50"/>
      <c r="E593" s="50"/>
      <c r="F593" s="50"/>
    </row>
    <row r="594" spans="1:6" s="38" customFormat="1" ht="15">
      <c r="A594" s="49"/>
      <c r="D594" s="50"/>
      <c r="E594" s="50"/>
      <c r="F594" s="50"/>
    </row>
    <row r="595" spans="1:6" s="38" customFormat="1" ht="15">
      <c r="A595" s="49"/>
      <c r="D595" s="50"/>
      <c r="E595" s="50"/>
      <c r="F595" s="50"/>
    </row>
    <row r="596" spans="1:6" s="38" customFormat="1" ht="15">
      <c r="A596" s="49"/>
      <c r="D596" s="50"/>
      <c r="E596" s="50"/>
      <c r="F596" s="50"/>
    </row>
    <row r="597" spans="1:6" s="38" customFormat="1" ht="15">
      <c r="A597" s="49"/>
      <c r="D597" s="50"/>
      <c r="E597" s="50"/>
      <c r="F597" s="50"/>
    </row>
    <row r="598" spans="1:6" s="38" customFormat="1" ht="15">
      <c r="A598" s="49"/>
      <c r="D598" s="50"/>
      <c r="E598" s="50"/>
      <c r="F598" s="50"/>
    </row>
    <row r="599" spans="1:6" ht="15">
      <c r="A599" s="49"/>
      <c r="B599" s="38"/>
      <c r="C599" s="38"/>
      <c r="D599" s="50"/>
      <c r="E599" s="50"/>
      <c r="F599" s="50"/>
    </row>
    <row r="600" spans="1:6" ht="15">
      <c r="A600" s="49"/>
      <c r="B600" s="38"/>
      <c r="C600" s="38"/>
      <c r="D600" s="50"/>
      <c r="E600" s="50"/>
      <c r="F600" s="50"/>
    </row>
    <row r="601" spans="1:6" ht="15">
      <c r="A601" s="49"/>
      <c r="B601" s="38"/>
      <c r="C601" s="38"/>
      <c r="D601" s="50"/>
      <c r="E601" s="50"/>
      <c r="F601" s="50"/>
    </row>
    <row r="602" spans="1:6" ht="15">
      <c r="A602" s="49"/>
      <c r="B602" s="38"/>
      <c r="C602" s="38"/>
      <c r="D602" s="50"/>
      <c r="E602" s="50"/>
      <c r="F602" s="50"/>
    </row>
    <row r="603" spans="1:6" ht="15">
      <c r="A603" s="49"/>
      <c r="B603" s="38"/>
      <c r="C603" s="38"/>
      <c r="D603" s="50"/>
      <c r="E603" s="50"/>
      <c r="F603" s="50"/>
    </row>
    <row r="604" spans="1:6" ht="15">
      <c r="A604" s="49"/>
      <c r="B604" s="38"/>
      <c r="C604" s="38"/>
      <c r="D604" s="50"/>
      <c r="E604" s="50"/>
      <c r="F604" s="50"/>
    </row>
    <row r="605" spans="1:6" ht="15">
      <c r="A605" s="49"/>
      <c r="B605" s="38"/>
      <c r="C605" s="38"/>
      <c r="D605" s="50"/>
      <c r="E605" s="50"/>
      <c r="F605" s="50"/>
    </row>
    <row r="606" spans="1:6" ht="15">
      <c r="A606" s="49"/>
      <c r="B606" s="38"/>
      <c r="C606" s="38"/>
      <c r="D606" s="50"/>
      <c r="E606" s="50"/>
      <c r="F606" s="50"/>
    </row>
    <row r="607" spans="1:6" ht="15">
      <c r="A607" s="49"/>
      <c r="B607" s="38"/>
      <c r="C607" s="38"/>
      <c r="D607" s="50"/>
      <c r="E607" s="50"/>
      <c r="F607" s="50"/>
    </row>
    <row r="608" spans="1:6" ht="15">
      <c r="A608" s="49"/>
      <c r="B608" s="38"/>
      <c r="C608" s="38"/>
      <c r="D608" s="50"/>
      <c r="E608" s="50"/>
      <c r="F608" s="50"/>
    </row>
    <row r="609" spans="1:6" ht="15">
      <c r="A609" s="49"/>
      <c r="B609" s="38"/>
      <c r="C609" s="38"/>
      <c r="D609" s="50"/>
      <c r="E609" s="50"/>
      <c r="F609" s="50"/>
    </row>
    <row r="610" spans="1:6" ht="15">
      <c r="A610" s="49"/>
      <c r="B610" s="38"/>
      <c r="C610" s="38"/>
      <c r="D610" s="50"/>
      <c r="E610" s="50"/>
      <c r="F610" s="50"/>
    </row>
    <row r="611" spans="1:6" ht="15">
      <c r="A611" s="49"/>
      <c r="B611" s="38"/>
      <c r="C611" s="38"/>
      <c r="D611" s="50"/>
      <c r="E611" s="50"/>
      <c r="F611" s="50"/>
    </row>
    <row r="612" spans="1:6" ht="15">
      <c r="A612" s="49"/>
      <c r="B612" s="38"/>
      <c r="C612" s="38"/>
      <c r="D612" s="50"/>
      <c r="E612" s="50"/>
      <c r="F612" s="50"/>
    </row>
    <row r="613" spans="1:6" ht="15">
      <c r="A613" s="49"/>
      <c r="B613" s="38"/>
      <c r="C613" s="38"/>
      <c r="D613" s="50"/>
      <c r="E613" s="50"/>
      <c r="F613" s="50"/>
    </row>
    <row r="614" spans="1:6" ht="15">
      <c r="A614" s="49"/>
      <c r="B614" s="38"/>
      <c r="C614" s="38"/>
      <c r="D614" s="50"/>
      <c r="E614" s="50"/>
      <c r="F614" s="50"/>
    </row>
    <row r="615" spans="1:6" ht="15">
      <c r="A615" s="49"/>
      <c r="B615" s="38"/>
      <c r="C615" s="38"/>
      <c r="D615" s="50"/>
      <c r="E615" s="50"/>
      <c r="F615" s="50"/>
    </row>
    <row r="616" spans="1:6" ht="15">
      <c r="A616" s="49"/>
      <c r="B616" s="38"/>
      <c r="C616" s="38"/>
      <c r="D616" s="50"/>
      <c r="E616" s="50"/>
      <c r="F616" s="50"/>
    </row>
    <row r="617" spans="1:6" ht="15">
      <c r="A617" s="49"/>
      <c r="B617" s="38"/>
      <c r="C617" s="38"/>
      <c r="D617" s="50"/>
      <c r="E617" s="50"/>
      <c r="F617" s="50"/>
    </row>
    <row r="618" spans="1:6" ht="15">
      <c r="A618" s="49"/>
      <c r="B618" s="38"/>
      <c r="C618" s="38"/>
      <c r="D618" s="50"/>
      <c r="E618" s="50"/>
      <c r="F618" s="50"/>
    </row>
    <row r="619" spans="1:6" ht="15">
      <c r="A619" s="49"/>
      <c r="B619" s="38"/>
      <c r="C619" s="38"/>
      <c r="D619" s="50"/>
      <c r="E619" s="50"/>
      <c r="F619" s="50"/>
    </row>
    <row r="620" spans="1:6" ht="15">
      <c r="A620" s="49"/>
      <c r="B620" s="38"/>
      <c r="C620" s="38"/>
      <c r="D620" s="50"/>
      <c r="E620" s="50"/>
      <c r="F620" s="50"/>
    </row>
    <row r="621" spans="1:6" ht="15">
      <c r="A621" s="49"/>
      <c r="B621" s="38"/>
      <c r="C621" s="38"/>
      <c r="D621" s="50"/>
      <c r="E621" s="50"/>
      <c r="F621" s="50"/>
    </row>
    <row r="622" spans="1:6" ht="15">
      <c r="A622" s="49"/>
      <c r="B622" s="38"/>
      <c r="C622" s="38"/>
      <c r="D622" s="50"/>
      <c r="E622" s="50"/>
      <c r="F622" s="50"/>
    </row>
    <row r="623" spans="1:6" ht="15">
      <c r="A623" s="49"/>
      <c r="B623" s="38"/>
      <c r="C623" s="38"/>
      <c r="D623" s="50"/>
      <c r="E623" s="50"/>
      <c r="F623" s="50"/>
    </row>
    <row r="624" spans="1:6" ht="15">
      <c r="A624" s="49"/>
      <c r="B624" s="38"/>
      <c r="C624" s="38"/>
      <c r="D624" s="50"/>
      <c r="E624" s="50"/>
      <c r="F624" s="50"/>
    </row>
    <row r="625" spans="1:6" ht="15">
      <c r="A625" s="49"/>
      <c r="B625" s="38"/>
      <c r="C625" s="38"/>
      <c r="D625" s="50"/>
      <c r="E625" s="50"/>
      <c r="F625" s="50"/>
    </row>
    <row r="626" spans="1:6" ht="15">
      <c r="A626" s="49"/>
      <c r="B626" s="38"/>
      <c r="C626" s="38"/>
      <c r="D626" s="50"/>
      <c r="E626" s="50"/>
      <c r="F626" s="50"/>
    </row>
    <row r="627" spans="1:6" ht="15">
      <c r="A627" s="49"/>
      <c r="B627" s="38"/>
      <c r="C627" s="38"/>
      <c r="D627" s="50"/>
      <c r="E627" s="50"/>
      <c r="F627" s="50"/>
    </row>
    <row r="628" spans="1:6" ht="15">
      <c r="A628" s="49"/>
      <c r="B628" s="38"/>
      <c r="C628" s="38"/>
      <c r="D628" s="50"/>
      <c r="E628" s="50"/>
      <c r="F628" s="50"/>
    </row>
    <row r="629" spans="1:6" ht="15">
      <c r="A629" s="49"/>
      <c r="B629" s="38"/>
      <c r="C629" s="38"/>
      <c r="D629" s="50"/>
      <c r="E629" s="50"/>
      <c r="F629" s="50"/>
    </row>
    <row r="630" spans="1:6" ht="15">
      <c r="A630" s="49"/>
      <c r="B630" s="38"/>
      <c r="C630" s="38"/>
      <c r="D630" s="50"/>
      <c r="E630" s="50"/>
      <c r="F630" s="50"/>
    </row>
    <row r="631" spans="1:6" ht="15">
      <c r="A631" s="49"/>
      <c r="B631" s="38"/>
      <c r="C631" s="38"/>
      <c r="D631" s="50"/>
      <c r="E631" s="50"/>
      <c r="F631" s="50"/>
    </row>
    <row r="632" spans="1:6" ht="15">
      <c r="A632" s="49"/>
      <c r="B632" s="38"/>
      <c r="C632" s="38"/>
      <c r="D632" s="50"/>
      <c r="E632" s="50"/>
      <c r="F632" s="50"/>
    </row>
    <row r="633" spans="1:6" ht="15">
      <c r="A633" s="49"/>
      <c r="B633" s="38"/>
      <c r="C633" s="38"/>
      <c r="D633" s="50"/>
      <c r="E633" s="50"/>
      <c r="F633" s="50"/>
    </row>
    <row r="634" spans="1:6" ht="15">
      <c r="A634" s="49"/>
      <c r="B634" s="38"/>
      <c r="C634" s="38"/>
      <c r="D634" s="50"/>
      <c r="E634" s="50"/>
      <c r="F634" s="50"/>
    </row>
    <row r="635" spans="1:6" ht="15">
      <c r="A635" s="49"/>
      <c r="B635" s="38"/>
      <c r="C635" s="38"/>
      <c r="D635" s="50"/>
      <c r="E635" s="50"/>
      <c r="F635" s="50"/>
    </row>
    <row r="636" spans="1:6" ht="15">
      <c r="A636" s="49"/>
      <c r="B636" s="38"/>
      <c r="C636" s="38"/>
      <c r="D636" s="50"/>
      <c r="E636" s="50"/>
      <c r="F636" s="50"/>
    </row>
    <row r="637" spans="1:6" ht="15">
      <c r="A637" s="49"/>
      <c r="B637" s="38"/>
      <c r="C637" s="38"/>
      <c r="D637" s="50"/>
      <c r="E637" s="50"/>
      <c r="F637" s="50"/>
    </row>
    <row r="638" spans="1:6" ht="15">
      <c r="A638" s="49"/>
      <c r="B638" s="38"/>
      <c r="C638" s="38"/>
      <c r="D638" s="50"/>
      <c r="E638" s="50"/>
      <c r="F638" s="50"/>
    </row>
    <row r="639" spans="1:6" ht="15">
      <c r="A639" s="49"/>
      <c r="B639" s="38"/>
      <c r="C639" s="38"/>
      <c r="D639" s="50"/>
      <c r="E639" s="50"/>
      <c r="F639" s="50"/>
    </row>
    <row r="640" spans="1:6" ht="15">
      <c r="A640" s="49"/>
      <c r="B640" s="38"/>
      <c r="C640" s="38"/>
      <c r="D640" s="50"/>
      <c r="E640" s="50"/>
      <c r="F640" s="50"/>
    </row>
    <row r="641" spans="1:6" ht="15">
      <c r="A641" s="49"/>
      <c r="B641" s="38"/>
      <c r="C641" s="38"/>
      <c r="D641" s="50"/>
      <c r="E641" s="50"/>
      <c r="F641" s="50"/>
    </row>
    <row r="642" spans="1:6" ht="15">
      <c r="A642" s="49"/>
      <c r="B642" s="38"/>
      <c r="C642" s="38"/>
      <c r="D642" s="50"/>
      <c r="E642" s="50"/>
      <c r="F642" s="50"/>
    </row>
    <row r="643" spans="1:6" ht="15">
      <c r="A643" s="49"/>
      <c r="B643" s="38"/>
      <c r="C643" s="38"/>
      <c r="D643" s="50"/>
      <c r="E643" s="50"/>
      <c r="F643" s="50"/>
    </row>
    <row r="644" spans="1:6" ht="15">
      <c r="A644" s="49"/>
      <c r="B644" s="38"/>
      <c r="C644" s="38"/>
      <c r="D644" s="50"/>
      <c r="E644" s="50"/>
      <c r="F644" s="50"/>
    </row>
    <row r="645" spans="1:6" ht="15">
      <c r="A645" s="49"/>
      <c r="B645" s="38"/>
      <c r="C645" s="38"/>
      <c r="D645" s="50"/>
      <c r="E645" s="50"/>
      <c r="F645" s="50"/>
    </row>
    <row r="646" spans="1:6" ht="15">
      <c r="A646" s="49"/>
      <c r="B646" s="38"/>
      <c r="C646" s="38"/>
      <c r="D646" s="50"/>
      <c r="E646" s="50"/>
      <c r="F646" s="50"/>
    </row>
    <row r="647" spans="1:6" ht="15">
      <c r="A647" s="49"/>
      <c r="B647" s="38"/>
      <c r="C647" s="38"/>
      <c r="D647" s="50"/>
      <c r="E647" s="50"/>
      <c r="F647" s="50"/>
    </row>
    <row r="648" spans="1:6" ht="15">
      <c r="A648" s="49"/>
      <c r="B648" s="38"/>
      <c r="C648" s="38"/>
      <c r="D648" s="50"/>
      <c r="E648" s="50"/>
      <c r="F648" s="50"/>
    </row>
    <row r="649" spans="1:6" ht="15">
      <c r="A649" s="49"/>
      <c r="B649" s="38"/>
      <c r="C649" s="38"/>
      <c r="D649" s="50"/>
      <c r="E649" s="50"/>
      <c r="F649" s="50"/>
    </row>
    <row r="650" spans="1:6" ht="15">
      <c r="A650" s="49"/>
      <c r="B650" s="38"/>
      <c r="C650" s="38"/>
      <c r="D650" s="50"/>
      <c r="E650" s="50"/>
      <c r="F650" s="50"/>
    </row>
    <row r="651" spans="1:6" ht="15">
      <c r="A651" s="49"/>
      <c r="B651" s="38"/>
      <c r="C651" s="38"/>
      <c r="D651" s="50"/>
      <c r="E651" s="50"/>
      <c r="F651" s="50"/>
    </row>
    <row r="652" spans="1:6" ht="15">
      <c r="A652" s="49"/>
      <c r="B652" s="38"/>
      <c r="C652" s="38"/>
      <c r="D652" s="50"/>
      <c r="E652" s="50"/>
      <c r="F652" s="50"/>
    </row>
    <row r="653" spans="1:6" ht="15">
      <c r="A653" s="49"/>
      <c r="B653" s="38"/>
      <c r="C653" s="38"/>
      <c r="D653" s="50"/>
      <c r="E653" s="50"/>
      <c r="F653" s="50"/>
    </row>
    <row r="654" spans="1:6" ht="15">
      <c r="A654" s="49"/>
      <c r="B654" s="38"/>
      <c r="C654" s="38"/>
      <c r="D654" s="50"/>
      <c r="E654" s="50"/>
      <c r="F654" s="50"/>
    </row>
    <row r="655" spans="1:6" ht="15">
      <c r="A655" s="49"/>
      <c r="B655" s="38"/>
      <c r="C655" s="38"/>
      <c r="D655" s="50"/>
      <c r="E655" s="50"/>
      <c r="F655" s="50"/>
    </row>
    <row r="656" spans="1:6" ht="15">
      <c r="A656" s="49"/>
      <c r="B656" s="38"/>
      <c r="C656" s="38"/>
      <c r="D656" s="50"/>
      <c r="E656" s="50"/>
      <c r="F656" s="50"/>
    </row>
    <row r="657" spans="1:6" ht="15">
      <c r="A657" s="49"/>
      <c r="B657" s="38"/>
      <c r="C657" s="38"/>
      <c r="D657" s="50"/>
      <c r="E657" s="50"/>
      <c r="F657" s="50"/>
    </row>
    <row r="658" spans="1:6" ht="15">
      <c r="A658" s="49"/>
      <c r="B658" s="38"/>
      <c r="C658" s="38"/>
      <c r="D658" s="50"/>
      <c r="E658" s="50"/>
      <c r="F658" s="50"/>
    </row>
    <row r="659" spans="1:6" ht="15">
      <c r="A659" s="49"/>
      <c r="B659" s="38"/>
      <c r="C659" s="38"/>
      <c r="D659" s="50"/>
      <c r="E659" s="50"/>
      <c r="F659" s="50"/>
    </row>
    <row r="660" spans="1:6" ht="15">
      <c r="A660" s="49"/>
      <c r="B660" s="38"/>
      <c r="C660" s="38"/>
      <c r="D660" s="50"/>
      <c r="E660" s="50"/>
      <c r="F660" s="50"/>
    </row>
    <row r="661" spans="1:6" ht="15">
      <c r="A661" s="49"/>
      <c r="B661" s="38"/>
      <c r="C661" s="38"/>
      <c r="D661" s="50"/>
      <c r="E661" s="50"/>
      <c r="F661" s="50"/>
    </row>
    <row r="662" spans="1:6" ht="15">
      <c r="A662" s="49"/>
      <c r="B662" s="38"/>
      <c r="C662" s="38"/>
      <c r="D662" s="50"/>
      <c r="E662" s="50"/>
      <c r="F662" s="50"/>
    </row>
    <row r="663" spans="1:6" ht="15">
      <c r="A663" s="49"/>
      <c r="B663" s="38"/>
      <c r="C663" s="38"/>
      <c r="D663" s="50"/>
      <c r="E663" s="50"/>
      <c r="F663" s="50"/>
    </row>
    <row r="664" spans="1:6" ht="15">
      <c r="A664" s="49"/>
      <c r="B664" s="38"/>
      <c r="C664" s="38"/>
      <c r="D664" s="50"/>
      <c r="E664" s="50"/>
      <c r="F664" s="50"/>
    </row>
    <row r="665" spans="1:6" ht="15">
      <c r="A665" s="49"/>
      <c r="B665" s="38"/>
      <c r="C665" s="38"/>
      <c r="D665" s="50"/>
      <c r="E665" s="50"/>
      <c r="F665" s="50"/>
    </row>
    <row r="666" spans="1:6" ht="15">
      <c r="A666" s="49"/>
      <c r="B666" s="38"/>
      <c r="C666" s="38"/>
      <c r="D666" s="50"/>
      <c r="E666" s="50"/>
      <c r="F666" s="50"/>
    </row>
    <row r="667" spans="1:6" ht="15">
      <c r="A667" s="49"/>
      <c r="B667" s="38"/>
      <c r="C667" s="38"/>
      <c r="D667" s="50"/>
      <c r="E667" s="50"/>
      <c r="F667" s="50"/>
    </row>
    <row r="668" spans="1:6" ht="15">
      <c r="A668" s="49"/>
      <c r="B668" s="38"/>
      <c r="C668" s="38"/>
      <c r="D668" s="50"/>
      <c r="E668" s="50"/>
      <c r="F668" s="50"/>
    </row>
    <row r="669" spans="1:6" ht="15">
      <c r="A669" s="49"/>
      <c r="B669" s="38"/>
      <c r="C669" s="38"/>
      <c r="D669" s="50"/>
      <c r="E669" s="50"/>
      <c r="F669" s="50"/>
    </row>
    <row r="670" spans="1:6" ht="15">
      <c r="A670" s="49"/>
      <c r="B670" s="38"/>
      <c r="C670" s="38"/>
      <c r="D670" s="50"/>
      <c r="E670" s="50"/>
      <c r="F670" s="50"/>
    </row>
    <row r="671" spans="1:6" ht="15">
      <c r="A671" s="49"/>
      <c r="B671" s="38"/>
      <c r="C671" s="38"/>
      <c r="D671" s="50"/>
      <c r="E671" s="50"/>
      <c r="F671" s="50"/>
    </row>
    <row r="672" spans="1:6" ht="15">
      <c r="A672" s="49"/>
      <c r="B672" s="38"/>
      <c r="C672" s="38"/>
      <c r="D672" s="50"/>
      <c r="E672" s="50"/>
      <c r="F672" s="50"/>
    </row>
    <row r="673" spans="1:6" ht="15">
      <c r="A673" s="49"/>
      <c r="B673" s="38"/>
      <c r="C673" s="38"/>
      <c r="D673" s="50"/>
      <c r="E673" s="50"/>
      <c r="F673" s="50"/>
    </row>
    <row r="674" spans="1:6" ht="15">
      <c r="A674" s="49"/>
      <c r="B674" s="38"/>
      <c r="C674" s="38"/>
      <c r="D674" s="50"/>
      <c r="E674" s="50"/>
      <c r="F674" s="50"/>
    </row>
    <row r="675" spans="1:6" ht="15">
      <c r="A675" s="49"/>
      <c r="B675" s="38"/>
      <c r="C675" s="38"/>
      <c r="D675" s="50"/>
      <c r="E675" s="50"/>
      <c r="F675" s="50"/>
    </row>
    <row r="676" spans="1:6" ht="15">
      <c r="A676" s="49"/>
      <c r="B676" s="38"/>
      <c r="C676" s="38"/>
      <c r="D676" s="50"/>
      <c r="E676" s="50"/>
      <c r="F676" s="50"/>
    </row>
    <row r="677" spans="1:6" ht="15">
      <c r="A677" s="49"/>
      <c r="B677" s="38"/>
      <c r="C677" s="38"/>
      <c r="D677" s="50"/>
      <c r="E677" s="50"/>
      <c r="F677" s="50"/>
    </row>
    <row r="678" spans="1:6" ht="15">
      <c r="A678" s="49"/>
      <c r="B678" s="38"/>
      <c r="C678" s="38"/>
      <c r="D678" s="50"/>
      <c r="E678" s="50"/>
      <c r="F678" s="50"/>
    </row>
    <row r="679" spans="1:6" ht="15">
      <c r="A679" s="49"/>
      <c r="B679" s="38"/>
      <c r="C679" s="38"/>
      <c r="D679" s="50"/>
      <c r="E679" s="50"/>
      <c r="F679" s="50"/>
    </row>
    <row r="680" spans="1:6" ht="15">
      <c r="A680" s="49"/>
      <c r="B680" s="38"/>
      <c r="C680" s="38"/>
      <c r="D680" s="50"/>
      <c r="E680" s="50"/>
      <c r="F680" s="50"/>
    </row>
    <row r="681" spans="1:6" ht="15">
      <c r="A681" s="49"/>
      <c r="B681" s="38"/>
      <c r="C681" s="38"/>
      <c r="D681" s="50"/>
      <c r="E681" s="50"/>
      <c r="F681" s="50"/>
    </row>
    <row r="682" spans="1:6" ht="15">
      <c r="A682" s="49"/>
      <c r="B682" s="38"/>
      <c r="C682" s="38"/>
      <c r="D682" s="50"/>
      <c r="E682" s="50"/>
      <c r="F682" s="50"/>
    </row>
    <row r="683" spans="1:6" ht="15">
      <c r="A683" s="49"/>
      <c r="B683" s="38"/>
      <c r="C683" s="38"/>
      <c r="D683" s="50"/>
      <c r="E683" s="50"/>
      <c r="F683" s="50"/>
    </row>
    <row r="684" spans="1:6" ht="15">
      <c r="A684" s="49"/>
      <c r="B684" s="38"/>
      <c r="C684" s="38"/>
      <c r="D684" s="50"/>
      <c r="E684" s="50"/>
      <c r="F684" s="50"/>
    </row>
    <row r="685" spans="1:6" ht="15">
      <c r="A685" s="49"/>
      <c r="B685" s="38"/>
      <c r="C685" s="38"/>
      <c r="D685" s="50"/>
      <c r="E685" s="50"/>
      <c r="F685" s="50"/>
    </row>
    <row r="686" spans="1:6" ht="15">
      <c r="A686" s="49"/>
      <c r="B686" s="38"/>
      <c r="C686" s="38"/>
      <c r="D686" s="50"/>
      <c r="E686" s="50"/>
      <c r="F686" s="50"/>
    </row>
    <row r="687" spans="1:6" ht="15">
      <c r="A687" s="49"/>
      <c r="B687" s="38"/>
      <c r="C687" s="38"/>
      <c r="D687" s="50"/>
      <c r="E687" s="50"/>
      <c r="F687" s="50"/>
    </row>
    <row r="688" spans="1:6" ht="15">
      <c r="A688" s="49"/>
      <c r="B688" s="38"/>
      <c r="C688" s="38"/>
      <c r="D688" s="50"/>
      <c r="E688" s="50"/>
      <c r="F688" s="50"/>
    </row>
    <row r="689" spans="1:6" ht="15">
      <c r="A689" s="49"/>
      <c r="B689" s="38"/>
      <c r="C689" s="38"/>
      <c r="D689" s="50"/>
      <c r="E689" s="50"/>
      <c r="F689" s="50"/>
    </row>
    <row r="690" spans="1:6" ht="15">
      <c r="A690" s="49"/>
      <c r="B690" s="38"/>
      <c r="C690" s="38"/>
      <c r="D690" s="50"/>
      <c r="E690" s="50"/>
      <c r="F690" s="50"/>
    </row>
    <row r="691" spans="1:6" ht="15">
      <c r="A691" s="49"/>
      <c r="B691" s="38"/>
      <c r="C691" s="38"/>
      <c r="D691" s="50"/>
      <c r="E691" s="50"/>
      <c r="F691" s="50"/>
    </row>
    <row r="692" spans="1:6" ht="15">
      <c r="A692" s="49"/>
      <c r="B692" s="38"/>
      <c r="C692" s="38"/>
      <c r="D692" s="50"/>
      <c r="E692" s="50"/>
      <c r="F692" s="50"/>
    </row>
    <row r="693" spans="1:6" ht="15">
      <c r="A693" s="49"/>
      <c r="B693" s="38"/>
      <c r="C693" s="38"/>
      <c r="D693" s="50"/>
      <c r="E693" s="50"/>
      <c r="F693" s="50"/>
    </row>
    <row r="694" spans="1:6" ht="15">
      <c r="A694" s="49"/>
      <c r="B694" s="38"/>
      <c r="C694" s="38"/>
      <c r="D694" s="50"/>
      <c r="E694" s="50"/>
      <c r="F694" s="50"/>
    </row>
    <row r="695" spans="1:6" ht="15">
      <c r="A695" s="49"/>
      <c r="B695" s="38"/>
      <c r="C695" s="38"/>
      <c r="D695" s="50"/>
      <c r="E695" s="50"/>
      <c r="F695" s="50"/>
    </row>
    <row r="696" spans="1:6" ht="15">
      <c r="A696" s="49"/>
      <c r="B696" s="38"/>
      <c r="C696" s="38"/>
      <c r="D696" s="50"/>
      <c r="E696" s="50"/>
      <c r="F696" s="50"/>
    </row>
    <row r="697" spans="1:6" ht="15">
      <c r="A697" s="49"/>
      <c r="B697" s="38"/>
      <c r="C697" s="38"/>
      <c r="D697" s="50"/>
      <c r="E697" s="50"/>
      <c r="F697" s="50"/>
    </row>
    <row r="698" spans="1:6" ht="15">
      <c r="A698" s="49"/>
      <c r="B698" s="38"/>
      <c r="C698" s="38"/>
      <c r="D698" s="50"/>
      <c r="E698" s="50"/>
      <c r="F698" s="50"/>
    </row>
    <row r="699" spans="1:6" ht="15">
      <c r="A699" s="49"/>
      <c r="B699" s="38"/>
      <c r="C699" s="38"/>
      <c r="D699" s="50"/>
      <c r="E699" s="50"/>
      <c r="F699" s="50"/>
    </row>
    <row r="700" spans="1:6" ht="15">
      <c r="A700" s="49"/>
      <c r="B700" s="38"/>
      <c r="C700" s="38"/>
      <c r="D700" s="50"/>
      <c r="E700" s="50"/>
      <c r="F700" s="50"/>
    </row>
  </sheetData>
  <mergeCells count="32">
    <mergeCell ref="B231:F231"/>
    <mergeCell ref="B116:F116"/>
    <mergeCell ref="B107:F107"/>
    <mergeCell ref="B78:F78"/>
    <mergeCell ref="E419:F419"/>
    <mergeCell ref="A4:F4"/>
    <mergeCell ref="A5:F5"/>
    <mergeCell ref="E2:F2"/>
    <mergeCell ref="B235:F235"/>
    <mergeCell ref="B239:F239"/>
    <mergeCell ref="B244:F244"/>
    <mergeCell ref="B399:F399"/>
    <mergeCell ref="B178:F178"/>
    <mergeCell ref="B202:F202"/>
    <mergeCell ref="B212:F212"/>
    <mergeCell ref="B224:F224"/>
    <mergeCell ref="B11:F11"/>
    <mergeCell ref="B30:F30"/>
    <mergeCell ref="B48:F48"/>
    <mergeCell ref="B62:F62"/>
    <mergeCell ref="B214:F214"/>
    <mergeCell ref="B219:F219"/>
    <mergeCell ref="B204:F204"/>
    <mergeCell ref="B209:F209"/>
    <mergeCell ref="A3:F3"/>
    <mergeCell ref="A7:A8"/>
    <mergeCell ref="B7:B8"/>
    <mergeCell ref="C7:C8"/>
    <mergeCell ref="D7:D8"/>
    <mergeCell ref="E7:F7"/>
    <mergeCell ref="B135:F135"/>
    <mergeCell ref="B157:F157"/>
  </mergeCells>
  <phoneticPr fontId="0" type="noConversion"/>
  <printOptions horizontalCentered="1"/>
  <pageMargins left="0.62" right="0.31496062992125984" top="0.55118110236220474" bottom="0.59055118110236227" header="0.31496062992125984" footer="0.31496062992125984"/>
  <pageSetup orientation="portrait" r:id="rId1"/>
  <headerFooter>
    <oddFooter>&amp;R&amp;"Arial Narrow,Курсив"&amp;10Стр.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КСС приложение № 6А</vt:lpstr>
      <vt:lpstr>'КСС приложение № 6А'!Print_Titles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Kechev</dc:creator>
  <cp:lastModifiedBy>TOP</cp:lastModifiedBy>
  <cp:lastPrinted>2018-01-29T11:58:38Z</cp:lastPrinted>
  <dcterms:created xsi:type="dcterms:W3CDTF">2013-09-30T17:47:07Z</dcterms:created>
  <dcterms:modified xsi:type="dcterms:W3CDTF">2018-02-28T09:36:25Z</dcterms:modified>
</cp:coreProperties>
</file>